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50" windowWidth="20070" windowHeight="9030" activeTab="10"/>
  </bookViews>
  <sheets>
    <sheet name="Összefoglaló"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Mérleg" sheetId="10" r:id="rId10"/>
    <sheet name="9.Képvis." sheetId="11" r:id="rId11"/>
  </sheets>
  <externalReferences>
    <externalReference r:id="rId14"/>
  </externalReferences>
  <definedNames>
    <definedName name="_4._sz._sor_részletezése" localSheetId="1">#REF!</definedName>
    <definedName name="_4._sz._sor_részletezése" localSheetId="7">#REF!</definedName>
    <definedName name="_4._sz._sor_részletezése" localSheetId="10">#REF!</definedName>
    <definedName name="_4._sz._sor_részletezése">#REF!</definedName>
    <definedName name="_xlnm.Print_Titles" localSheetId="1">'1.Onbe'!$4:$6</definedName>
    <definedName name="_xlnm.Print_Titles" localSheetId="2">'2.Onki'!$5:$7</definedName>
    <definedName name="_xlnm.Print_Titles" localSheetId="3">'3.Inbe'!$4:$7</definedName>
    <definedName name="_xlnm.Print_Titles" localSheetId="4">'4.Inbe'!$4:$7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10">'9.Képvis.'!$4:$7</definedName>
    <definedName name="_xlnm.Print_Area" localSheetId="1">'1.Onbe'!$A$1:$M$64</definedName>
    <definedName name="_xlnm.Print_Area" localSheetId="2">'2.Onki'!$A$1:$M$37</definedName>
    <definedName name="_xlnm.Print_Area" localSheetId="3">'3.Inbe'!$A$1:$N$179</definedName>
    <definedName name="_xlnm.Print_Area" localSheetId="4">'4.Inbe'!$A$1:$H$28</definedName>
    <definedName name="_xlnm.Print_Area" localSheetId="5">'5.Inki'!$A$1:$Q$321</definedName>
    <definedName name="_xlnm.Print_Area" localSheetId="7">'6.A Alapítv'!$A$1:$C$313</definedName>
    <definedName name="_xlnm.Print_Area" localSheetId="6">'6.Önk.műk.'!$A$1:$N$1185</definedName>
    <definedName name="_xlnm.Print_Area" localSheetId="8">'7.Beruh.'!$A$1:$M$274</definedName>
    <definedName name="_xlnm.Print_Area" localSheetId="9">'8.Mérleg'!$A$1:$I$38</definedName>
    <definedName name="_xlnm.Print_Area" localSheetId="0">'Összefoglaló'!$A$1:$E$216</definedName>
  </definedNames>
  <calcPr fullCalcOnLoad="1"/>
</workbook>
</file>

<file path=xl/sharedStrings.xml><?xml version="1.0" encoding="utf-8"?>
<sst xmlns="http://schemas.openxmlformats.org/spreadsheetml/2006/main" count="3464" uniqueCount="1271">
  <si>
    <t>adatok eFt-ban</t>
  </si>
  <si>
    <t>A</t>
  </si>
  <si>
    <t>C</t>
  </si>
  <si>
    <t>B</t>
  </si>
  <si>
    <t>D</t>
  </si>
  <si>
    <t>E</t>
  </si>
  <si>
    <t>Megnevezés</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</si>
  <si>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</si>
  <si>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</si>
  <si>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</si>
  <si>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</si>
  <si>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</si>
  <si>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</si>
  <si>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</si>
  <si>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</si>
  <si>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</si>
  <si>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</si>
  <si>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</si>
  <si>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</si>
  <si>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</si>
  <si>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</si>
  <si>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</si>
  <si>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</si>
  <si>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</si>
  <si>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K</t>
  </si>
  <si>
    <t>NK</t>
  </si>
  <si>
    <t>Intézményekben kétutas tűzjelző rendszer beüzemelése</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</si>
  <si>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</si>
  <si>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</si>
  <si>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</si>
  <si>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</si>
  <si>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</si>
  <si>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</si>
  <si>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</si>
  <si>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</si>
  <si>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</si>
  <si>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</si>
  <si>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</si>
  <si>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</si>
  <si>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</si>
  <si>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</si>
  <si>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</si>
  <si>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</si>
  <si>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</si>
  <si>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</si>
  <si>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Kertváros csapadékvíz-elvezetése, kivitelezés</t>
  </si>
  <si>
    <t>Viola köz rekonstrukció II. ütem</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</si>
  <si>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</si>
  <si>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</si>
  <si>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</si>
  <si>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</si>
  <si>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</si>
  <si>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</si>
  <si>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</si>
  <si>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</si>
  <si>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</si>
  <si>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</si>
  <si>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</si>
  <si>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</si>
  <si>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</si>
  <si>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</si>
  <si>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</si>
  <si>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</si>
  <si>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</si>
  <si>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</si>
  <si>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</si>
  <si>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</si>
  <si>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</si>
  <si>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</si>
  <si>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</si>
  <si>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</si>
  <si>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</si>
  <si>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</si>
  <si>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</si>
  <si>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</si>
  <si>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</si>
  <si>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</si>
  <si>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</si>
  <si>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</si>
  <si>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</si>
  <si>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</si>
  <si>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</si>
  <si>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</si>
  <si>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</si>
  <si>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</si>
  <si>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</si>
  <si>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</si>
  <si>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</si>
  <si>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</si>
  <si>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</si>
  <si>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</si>
  <si>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</si>
  <si>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</si>
  <si>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</si>
  <si>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</si>
  <si>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</si>
  <si>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</si>
  <si>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</si>
  <si>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</si>
  <si>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</si>
  <si>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</si>
  <si>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</si>
  <si>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</si>
  <si>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</si>
  <si>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</si>
  <si>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</si>
  <si>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</si>
  <si>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</si>
  <si>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</si>
  <si>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</si>
  <si>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</si>
  <si>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</si>
  <si>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</si>
  <si>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</si>
  <si>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</si>
  <si>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</si>
  <si>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</si>
  <si>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</si>
  <si>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</si>
  <si>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</si>
  <si>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</si>
  <si>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</si>
  <si>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</si>
  <si>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</si>
  <si>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</si>
  <si>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</si>
  <si>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</si>
  <si>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</si>
  <si>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</si>
  <si>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</si>
  <si>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</si>
  <si>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</si>
  <si>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</si>
  <si>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</si>
  <si>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</si>
  <si>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</si>
  <si>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</si>
  <si>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</si>
  <si>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</si>
  <si>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</si>
  <si>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</si>
  <si>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</si>
  <si>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</si>
  <si>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</si>
  <si>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</si>
  <si>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</si>
  <si>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</si>
  <si>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</si>
  <si>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</si>
  <si>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</si>
  <si>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</si>
  <si>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</si>
  <si>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"Pannon-Tudás-Park" TÁMOP 4.2.1C-14/1/Konv</t>
  </si>
  <si>
    <t>Az esélyegyenlőség erősítését szolgáló együttműködés segítése a veszprémi járásban ÁROP-1.A.3.</t>
  </si>
  <si>
    <t xml:space="preserve">Bízzunk az új nemzedékben ÁROP-1.A.6-2013-2013-005 </t>
  </si>
  <si>
    <t>Választókerületi keretből díjak, kitüntetések</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</si>
  <si>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</si>
  <si>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</si>
  <si>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</si>
  <si>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</si>
  <si>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</si>
  <si>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</si>
  <si>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</si>
  <si>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</si>
  <si>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Göllesz Viktor Fogyatékos Személyek Nappali Intézménye</t>
  </si>
  <si>
    <t>Kabóca Bábszínház és Gyermek Közművelődési Intézmény</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</si>
  <si>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</si>
  <si>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</si>
  <si>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</si>
  <si>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</si>
  <si>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</si>
  <si>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</si>
  <si>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</si>
  <si>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</si>
  <si>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</si>
  <si>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</si>
  <si>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</si>
  <si>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</si>
  <si>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</si>
  <si>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</si>
  <si>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</si>
  <si>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</si>
  <si>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</si>
  <si>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</si>
  <si>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</si>
  <si>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</si>
  <si>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</si>
  <si>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</si>
  <si>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</si>
  <si>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</si>
  <si>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</si>
  <si>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</si>
  <si>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</si>
  <si>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</si>
  <si>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</si>
  <si>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</si>
  <si>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</si>
  <si>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</si>
  <si>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Veszprémi Petőfi Színház</t>
  </si>
  <si>
    <t>Kulturális és közművelődési int. Összesen</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</si>
  <si>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</si>
  <si>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</si>
  <si>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</si>
  <si>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</si>
  <si>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</si>
  <si>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</si>
  <si>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</si>
  <si>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</si>
  <si>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</si>
  <si>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</si>
  <si>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</si>
  <si>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</si>
  <si>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</si>
  <si>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</si>
  <si>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</si>
  <si>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Gondnokság</t>
  </si>
  <si>
    <t>ISO 9001 minőségbiztosítás karbantartás</t>
  </si>
  <si>
    <t>Vertikális közösségi Integrációs Program TÁMOP-5.3.6-11/1-2012-0004</t>
  </si>
  <si>
    <t xml:space="preserve">Természettudományos közoktatási laboratórium kialakítása a veszprémi Ipari Szakközépiskola és Gimnáziumban TÁMOP-3.1.3-11/2-2012-0061      </t>
  </si>
  <si>
    <t>A gyermekvédelmi szolgáltatások fejlesztése Veszprémben TIOP-3.4.1.B-11/1-2012-0005</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</si>
  <si>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</si>
  <si>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</si>
  <si>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</si>
  <si>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</si>
  <si>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</si>
  <si>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</si>
  <si>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</si>
  <si>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</si>
  <si>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</si>
  <si>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</si>
  <si>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</si>
  <si>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</si>
  <si>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</si>
  <si>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</si>
  <si>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</si>
  <si>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</si>
  <si>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</si>
  <si>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</si>
  <si>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</si>
  <si>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</si>
  <si>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</si>
  <si>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</si>
  <si>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</si>
  <si>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</si>
  <si>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</si>
  <si>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</si>
  <si>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</si>
  <si>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</si>
  <si>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</si>
  <si>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</si>
  <si>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</si>
  <si>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</si>
  <si>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</si>
  <si>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</si>
  <si>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</si>
  <si>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</si>
  <si>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</si>
  <si>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</si>
  <si>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</si>
  <si>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</si>
  <si>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</si>
  <si>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</si>
  <si>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</si>
  <si>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</si>
  <si>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</si>
  <si>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</si>
  <si>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</si>
  <si>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</si>
  <si>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</si>
  <si>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</si>
  <si>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</si>
  <si>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</si>
  <si>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</si>
  <si>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</si>
  <si>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</si>
  <si>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</si>
  <si>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</si>
  <si>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</si>
  <si>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</si>
  <si>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</si>
  <si>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</si>
  <si>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</si>
  <si>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</si>
  <si>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</si>
  <si>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</si>
  <si>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</si>
  <si>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</si>
  <si>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</si>
  <si>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</si>
  <si>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</si>
  <si>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</si>
  <si>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</si>
  <si>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</si>
  <si>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</si>
  <si>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</si>
  <si>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</si>
  <si>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</si>
  <si>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</si>
  <si>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</si>
  <si>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</si>
  <si>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</si>
  <si>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</si>
  <si>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</si>
  <si>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</si>
  <si>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</si>
  <si>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</si>
  <si>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</si>
  <si>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</si>
  <si>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</si>
  <si>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</si>
  <si>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</si>
  <si>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</si>
  <si>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</si>
  <si>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</si>
  <si>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</si>
  <si>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</si>
  <si>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I.</t>
  </si>
  <si>
    <t>Kiemelt művészeti együttesek támogatása</t>
  </si>
  <si>
    <t>Swing-Swing Kft. Szolgáltatás vásárlás</t>
  </si>
  <si>
    <t>Bérleményekkel, haszonbérletekkel kapcsolatos feladatok</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</si>
  <si>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</si>
  <si>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</si>
  <si>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</si>
  <si>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</si>
  <si>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</si>
  <si>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</si>
  <si>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</si>
  <si>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</si>
  <si>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</si>
  <si>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</si>
  <si>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</si>
  <si>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</si>
  <si>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</si>
  <si>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</si>
  <si>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</si>
  <si>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</si>
  <si>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</si>
  <si>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</si>
  <si>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</si>
  <si>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</si>
  <si>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</si>
  <si>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</si>
  <si>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</si>
  <si>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</si>
  <si>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Nemesvámos-Veszprém közötti kerékpárforgalmi út kiépítése KDOP 4.2.2-11-2011-0010</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</si>
  <si>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</si>
  <si>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</si>
  <si>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</si>
  <si>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</si>
  <si>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</si>
  <si>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</si>
  <si>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</si>
  <si>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</si>
  <si>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</si>
  <si>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</si>
  <si>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</si>
  <si>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</si>
  <si>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</si>
  <si>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</si>
  <si>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</si>
  <si>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</si>
  <si>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</si>
  <si>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</si>
  <si>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</si>
  <si>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</si>
  <si>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</si>
  <si>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</si>
  <si>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</si>
  <si>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</si>
  <si>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</si>
  <si>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</si>
  <si>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</si>
  <si>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</si>
  <si>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</si>
  <si>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</si>
  <si>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</si>
  <si>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</si>
  <si>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</si>
  <si>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</si>
  <si>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</si>
  <si>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</si>
  <si>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</si>
  <si>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</si>
  <si>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</si>
  <si>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</si>
  <si>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</si>
  <si>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</si>
  <si>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</si>
  <si>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</si>
  <si>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</si>
  <si>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</si>
  <si>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</si>
  <si>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</si>
  <si>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</si>
  <si>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</si>
  <si>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</si>
  <si>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</si>
  <si>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</si>
  <si>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</si>
  <si>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</si>
  <si>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</si>
  <si>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</si>
  <si>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</si>
  <si>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</si>
  <si>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</si>
  <si>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</si>
  <si>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</si>
  <si>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</si>
  <si>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</si>
  <si>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</si>
  <si>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</si>
  <si>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</si>
  <si>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</si>
  <si>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</si>
  <si>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</si>
  <si>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</si>
  <si>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</si>
  <si>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</si>
  <si>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</si>
  <si>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</si>
  <si>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</si>
  <si>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</si>
  <si>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</si>
  <si>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</si>
  <si>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</si>
  <si>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</si>
  <si>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</si>
  <si>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</si>
  <si>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</si>
  <si>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</si>
  <si>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</si>
  <si>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</si>
  <si>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</si>
  <si>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</si>
  <si>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</si>
  <si>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</si>
  <si>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Polgármesteri Hivatal</t>
  </si>
  <si>
    <t>BERUHÁZÁSI KIADÁSOK MINDÖSSZESEN</t>
  </si>
  <si>
    <t>TOP-6.5.1 Laczkó Dezső Múzeum energetikai megújítása, előkészítő, engedélyezési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</si>
  <si>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</si>
  <si>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</si>
  <si>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</si>
  <si>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</si>
  <si>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</si>
  <si>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</si>
  <si>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</si>
  <si>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</si>
  <si>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</si>
  <si>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</si>
  <si>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</si>
  <si>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Kabóca Bábszínház</t>
  </si>
  <si>
    <t>2015. évi tény</t>
  </si>
  <si>
    <t>2016. évi eredeti előirányzat</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</si>
  <si>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</si>
  <si>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</si>
  <si>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</si>
  <si>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</si>
  <si>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</si>
  <si>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</si>
  <si>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</si>
  <si>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Egészségügyi Alapellátási Intézmény - Táncsics u. 1. társasházasítás</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</si>
  <si>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</si>
  <si>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</si>
  <si>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</si>
  <si>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</si>
  <si>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</si>
  <si>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</si>
  <si>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</si>
  <si>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Veszprém Megyei Jogú Város Önkormányzata által</t>
  </si>
  <si>
    <t>Támogatás összege</t>
  </si>
  <si>
    <t>Veszprémi Táncegyüttesért Alapítvány</t>
  </si>
  <si>
    <t>Veszprémi Ifjúsági Közalapítvány</t>
  </si>
  <si>
    <t>Veszprém Város Vegyeskara</t>
  </si>
  <si>
    <t>17</t>
  </si>
  <si>
    <t>Alkohol Drogsegély Ambulancia</t>
  </si>
  <si>
    <t>Vagyongazdálkodással és ingatlanhasznosítással összefüggő fel. (Földhivatali eljárások, vagyonértékelés)</t>
  </si>
  <si>
    <t>Alapítvány / egyesület / civil szervezet / társadalmi szervezet megnevezése</t>
  </si>
  <si>
    <t>Játszótér felújítás és építés a Séd-völgyben</t>
  </si>
  <si>
    <t>Önkormányzati beruházási és egyéb felhalmozási célú kiadások összesen:</t>
  </si>
  <si>
    <t>Gizella Múzeum támogatása</t>
  </si>
  <si>
    <t>(Csillagvár Waldorf Tagóvoda, Vadvirág Óvoda)</t>
  </si>
  <si>
    <t>2017. évi előirányzat</t>
  </si>
  <si>
    <t>Veszprémi Bölcsődei és Egészségügyi Alapellátási Integrált Intézmény</t>
  </si>
  <si>
    <t xml:space="preserve">           - Veszprémfest Veszprémi Kultúráért Közhasznú Alapítvány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</si>
  <si>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</si>
  <si>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</si>
  <si>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</si>
  <si>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</si>
  <si>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</si>
  <si>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</si>
  <si>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</si>
  <si>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</si>
  <si>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</si>
  <si>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</si>
  <si>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</si>
  <si>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</si>
  <si>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</si>
  <si>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</si>
  <si>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</si>
  <si>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</si>
  <si>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</si>
  <si>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</si>
  <si>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</si>
  <si>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Völgyikút utca orvosi rendelő és demens foglalkoztató - tervezési feladatok</t>
  </si>
  <si>
    <t>Mendelssohn Kamarazenekar</t>
  </si>
  <si>
    <t>Magyar Máltai Szeretetszolgálat Egyesület</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</si>
  <si>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</si>
  <si>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</si>
  <si>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</si>
  <si>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</si>
  <si>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</si>
  <si>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TOP-6.5.1-15-VP1-2016-00001, Laczkó Dezső Múzeum épületének energetikai megújítása</t>
  </si>
  <si>
    <t>TOP-6.5.1-15-VP1-2016-00002, Polgármesteri Hivatal épületének energetikai megújítása és Fenntartható Energia és Klíma Akcióterv készítése</t>
  </si>
  <si>
    <t>TOP-6.4.1-15-VP1-2016-00002 Fenntartható Város Mobilitási terv elkészítése Veszprém Megyei Jogú Város területén  (SUMP)</t>
  </si>
  <si>
    <t>VMJV Önkormányzat</t>
  </si>
  <si>
    <t>2015. évi              tény</t>
  </si>
  <si>
    <t>2017. év utáni javaslat</t>
  </si>
  <si>
    <t xml:space="preserve">Veszprémi Bóbita Körzeti Óvoda </t>
  </si>
  <si>
    <r>
      <t>Ebből</t>
    </r>
    <r>
      <rPr>
        <i/>
        <sz val="10"/>
        <rFont val="Palatino Linotype"/>
        <family val="1"/>
      </rPr>
      <t>: költségvetési támogatás</t>
    </r>
  </si>
  <si>
    <t>2015. évi           tény</t>
  </si>
  <si>
    <t>2017.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</si>
  <si>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</si>
  <si>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</si>
  <si>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</si>
  <si>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</si>
  <si>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</si>
  <si>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</si>
  <si>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KÖLTSÉGVETÉSI BEVÉTELEI ÉS KIADÁSAI 2017. ÉVBEN</t>
  </si>
  <si>
    <t xml:space="preserve">B </t>
  </si>
  <si>
    <t>TOP-6.4.1-15-VP1-2016-00001 Közlekedésbiztonsági és kerékpárosbarát fejlesztések magvalósulása Veszprém város területén</t>
  </si>
  <si>
    <t>Kulturális szakemberek továbbképzése a szolgálatfejlesztés érdekében TÁMOP-3.2.12-12/1-2012-0021</t>
  </si>
  <si>
    <t>alapítványoknak, egyesületeknek, civil szervezeteknek, társadalmi szervezeteknek nyújtott támogatásokról 2017. évben</t>
  </si>
  <si>
    <t>1-16</t>
  </si>
  <si>
    <t>16</t>
  </si>
  <si>
    <t>Tárgyi eszközök értékesítés</t>
  </si>
  <si>
    <t>VMK - Művészetek Háza - Gyilokjáró tervezése,  Belső udvar vízvezeték rekonstrukció</t>
  </si>
  <si>
    <t>Ádám Iván utcai orvosi rendelő pótlása</t>
  </si>
  <si>
    <t>Játszótérépítés</t>
  </si>
  <si>
    <t>Teljesítés                      2015.          12.31.-ig</t>
  </si>
  <si>
    <t>TOP-6.6.1-16 Táncsics utcai rendelő felújítása</t>
  </si>
  <si>
    <t>Veszprémi Petőfi Színház felújításának előkészítése</t>
  </si>
  <si>
    <t>Elektronikus villámtöltő</t>
  </si>
  <si>
    <t>Hulladéklerakó környezetének vizsgálata és rekultiváció</t>
  </si>
  <si>
    <t>Erdész u.-i parkoló építés</t>
  </si>
  <si>
    <t>Veszprém MJV településrendezési eszközeinek átfogó felülvizsgálata a 48/2012. (II.24) VMJVÖK határozatban foglaltak alapján</t>
  </si>
  <si>
    <t>Önkormányzati érdekeket érintő településrendezése eszközök módosítása II.</t>
  </si>
  <si>
    <t>Arculati kézikönyv</t>
  </si>
  <si>
    <t>József Attila utca és Takácskert utcai körforgalmi csomópont tervezése</t>
  </si>
  <si>
    <t>Orgona utca átépítésének kivitelezése</t>
  </si>
  <si>
    <t>Petőfi Sándor utca rekonstrukciója</t>
  </si>
  <si>
    <t>Vörösmarty tér tömbbelső fejlesztés, I. ütem (csapadékvíz elvezetés kiépítése)</t>
  </si>
  <si>
    <t>Stromfeld Aurél utca akadálymentesítés</t>
  </si>
  <si>
    <t>Remete utca útrekonstrukció, tervezés</t>
  </si>
  <si>
    <t>Török I.u-Aulich összekötés</t>
  </si>
  <si>
    <t>Gyulafirátót Németh u. útrekonstrukció</t>
  </si>
  <si>
    <t>9.sz.választókerület járdaépítések</t>
  </si>
  <si>
    <t>Csikász I.u parkolóépítés tervezés</t>
  </si>
  <si>
    <t>Boglárka u.-Lóczy u. gyalogátkelő</t>
  </si>
  <si>
    <t>Diósi M. u. parkolóépítés tervezés</t>
  </si>
  <si>
    <t>Haszkovó 18. mögött járdaépítés</t>
  </si>
  <si>
    <t>Autóbuszöböl építése a Cholnoky Jenő utcában</t>
  </si>
  <si>
    <t>Közvilágítás bővítések</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</si>
  <si>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</si>
  <si>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</si>
  <si>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</si>
  <si>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</si>
  <si>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</si>
  <si>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</si>
  <si>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</si>
  <si>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</si>
  <si>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</si>
  <si>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</si>
  <si>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</si>
  <si>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</si>
  <si>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Közműalagút lámpatestek cseréje</t>
  </si>
  <si>
    <t>Gyepmesteri szolgálat részére gépkocsi vásárlás</t>
  </si>
  <si>
    <t>Buszvárók telepítése</t>
  </si>
  <si>
    <t>Padbeszerzés és kihelyezés  (141/2008(IV.22.) VFKB  és 215/2008(VI.20.) VFKB</t>
  </si>
  <si>
    <t>Ovi-Foci Pályaépítési Program megvalósítása</t>
  </si>
  <si>
    <t>Csatlakozási konstrukció az Önkormányzat ASP rendszerhez</t>
  </si>
  <si>
    <t>Ovi-Foci Pályaépítési Program megvalósítása (Ovi Foci Közhasznú Alapítvány)</t>
  </si>
  <si>
    <t>Kisértékű tárgyi eszközök beszerzése</t>
  </si>
  <si>
    <t>Eü. Alapellátás</t>
  </si>
  <si>
    <t>Megyei Könyvtár kistelepülési könyvtári és közművelődési célú kiegészítő állami támogatás</t>
  </si>
  <si>
    <t>Gépkocsi gumiabroncs beszerzés</t>
  </si>
  <si>
    <t>Mihály-napi búcsú</t>
  </si>
  <si>
    <t>Kulturális kínálat bővítés</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</si>
  <si>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</si>
  <si>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</si>
  <si>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</si>
  <si>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</si>
  <si>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</si>
  <si>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</si>
  <si>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</si>
  <si>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</si>
  <si>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</si>
  <si>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</si>
  <si>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</si>
  <si>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</si>
  <si>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</si>
  <si>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</si>
  <si>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</si>
  <si>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</si>
  <si>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</si>
  <si>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 xml:space="preserve">VKSZ Zrt. Intézményüzemeltetés járulékos költségei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</si>
  <si>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</si>
  <si>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</si>
  <si>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</si>
  <si>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</si>
  <si>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</si>
  <si>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</si>
  <si>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</si>
  <si>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</si>
  <si>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TOP Infrastruktúra fejlesztési feladatok</t>
  </si>
  <si>
    <t>Műfüves pályák előkészítése</t>
  </si>
  <si>
    <t>Kossuth Lajos Ált.Isk. - Alagsori falvizesedés</t>
  </si>
  <si>
    <t>Kossuth Lajos Ált.Isk. - Főbejárat feletti vakolatcsere</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</si>
  <si>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</si>
  <si>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</si>
  <si>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</si>
  <si>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</si>
  <si>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 xml:space="preserve"> Gizella Kórus/Dowland Alapítvány</t>
  </si>
  <si>
    <t>Hiány finanszírozása belső finanszírozásra szolgáló költségvetési bevétel összegével</t>
  </si>
  <si>
    <t>Hiány finanszírozása külső finanszírozásra szolgáló költségvetési bevétel összegével</t>
  </si>
  <si>
    <t>Halle u.5. terület rendezése</t>
  </si>
  <si>
    <t>Területi Operatív Program előkészítése</t>
  </si>
  <si>
    <t>Területi Operatív Program önrésze</t>
  </si>
  <si>
    <t>Vetési Albert Gimnázium tornaterem fejlesztésére irányuló beruházás</t>
  </si>
  <si>
    <t>EFOP - Eötvös Károly Megyei Könyvtár belső terek megújítása</t>
  </si>
  <si>
    <t>EFOP-4.1.7 Agóra Városi Művelődési Központ közösségi tereinek a felújítása</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</si>
  <si>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</si>
  <si>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</si>
  <si>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</si>
  <si>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</si>
  <si>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</si>
  <si>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2015. évi időközi országgyűlési képviselő választások</t>
  </si>
  <si>
    <t>Veszprémi Deák Ferenc Ált.Isk. - Homlokzati nyílászárók cseréje V. ütem</t>
  </si>
  <si>
    <t>DTP1-1-311-2.2 Interreg Duna Nemzetközi Program Networld*</t>
  </si>
  <si>
    <t>Festő utca rekonstrukciója, tervezés</t>
  </si>
  <si>
    <t>módosítás</t>
  </si>
  <si>
    <t>2016. évi tény</t>
  </si>
  <si>
    <t>2017. évi eredeti előirányzat</t>
  </si>
  <si>
    <t>2016. évi              tény</t>
  </si>
  <si>
    <t>2017. évi  eredeti előirányzat</t>
  </si>
  <si>
    <t>módosítás -</t>
  </si>
  <si>
    <t>ÖSSZEFOGLALÓ TÁBLA</t>
  </si>
  <si>
    <t>a bevételi és kiadási előirányzatok módosításáról</t>
  </si>
  <si>
    <t xml:space="preserve">                </t>
  </si>
  <si>
    <t>BEVÉTELEK</t>
  </si>
  <si>
    <t>Helyi önkormányzatok általános működéséhez és ágazati feladataihoz kapcsolódó támogatás</t>
  </si>
  <si>
    <t>Önkormányzati Intézmények működési célú támogatások Áht-on belülről</t>
  </si>
  <si>
    <t>BEVÉTELEK ÖSSZESEN:</t>
  </si>
  <si>
    <t>II.</t>
  </si>
  <si>
    <t>KIADÁSOK</t>
  </si>
  <si>
    <t>VMJV Önkormányzata működési kiadás összesen</t>
  </si>
  <si>
    <t xml:space="preserve">Felhalmozási kiadások </t>
  </si>
  <si>
    <t>Felhalmozási kiadások összesen:</t>
  </si>
  <si>
    <t>INTÉZMÉNYI KIADÁSOK</t>
  </si>
  <si>
    <t>Választókerületi keret felosztása</t>
  </si>
  <si>
    <t>1.vk.</t>
  </si>
  <si>
    <t>Választókerületi keret összesen</t>
  </si>
  <si>
    <t>Céltartalék összesen</t>
  </si>
  <si>
    <t>Kiadások összesen</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</si>
  <si>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</si>
  <si>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</si>
  <si>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</si>
  <si>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</si>
  <si>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</si>
  <si>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</si>
  <si>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</si>
  <si>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</si>
  <si>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</si>
  <si>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</si>
  <si>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</si>
  <si>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</si>
  <si>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</si>
  <si>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</si>
  <si>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</si>
  <si>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</si>
  <si>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</si>
  <si>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</si>
  <si>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</si>
  <si>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</si>
  <si>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</si>
  <si>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</si>
  <si>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</si>
  <si>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</si>
  <si>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</si>
  <si>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</si>
  <si>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</si>
  <si>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</si>
  <si>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</si>
  <si>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</si>
  <si>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</si>
  <si>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</si>
  <si>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</si>
  <si>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</si>
  <si>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Óvodák összesen</t>
  </si>
  <si>
    <t>módosítás-</t>
  </si>
  <si>
    <t>MINDÖSSZESEN</t>
  </si>
  <si>
    <t>Csillagvár Waldorf Tagóvoda</t>
  </si>
  <si>
    <t>Hársfa Tagóvoda</t>
  </si>
  <si>
    <t>Erdei Tagóvoda</t>
  </si>
  <si>
    <t>Nárcisz Tagóvoda</t>
  </si>
  <si>
    <t>Cholnoky J. ltp. Tagóvoda</t>
  </si>
  <si>
    <t>Ficánka Tagóvoda</t>
  </si>
  <si>
    <t>Kisértékű tárgyi eszközök (konyhabútor, szőnyegek, ütéscsillapító, postaláda, kültéri padok és asztalok, bábparaván, mászókötél, kötéllétra)</t>
  </si>
  <si>
    <t>Konyhabútor</t>
  </si>
  <si>
    <t>Napsugár Bölcsőde</t>
  </si>
  <si>
    <t>Kisértékű tárgyi eszközök (hűtőszekrény, konyhai és szakmai eszközök)</t>
  </si>
  <si>
    <t>Hóvirág Bölcsőde</t>
  </si>
  <si>
    <t>Vackor Bölcsőde</t>
  </si>
  <si>
    <t>Módszertani Bölcsőde</t>
  </si>
  <si>
    <t>Aprófalvi Bölcsőde</t>
  </si>
  <si>
    <t>Önkormányzati intézmények működési bevételei</t>
  </si>
  <si>
    <t>Öltözősátor</t>
  </si>
  <si>
    <t>Színpadi takarás</t>
  </si>
  <si>
    <t xml:space="preserve">Mobil színpad </t>
  </si>
  <si>
    <t>Fénypult</t>
  </si>
  <si>
    <t>Power mix</t>
  </si>
  <si>
    <t>Kisértékű tárgyi eszközök (fúró, dekopírfűrész, irodabútor, iPad, winchester, számítógép, szőnyeg, papírvágó)</t>
  </si>
  <si>
    <t>Vass törésgátló, fóliázás</t>
  </si>
  <si>
    <t>Számítógép</t>
  </si>
  <si>
    <t>Telefon</t>
  </si>
  <si>
    <t>NKA 105109/00425 MH gyűjteménygyarapítás</t>
  </si>
  <si>
    <t>Kisértékű tárgyi eszközök (Hang- és fénytechnikai eszközök, szárítógép)</t>
  </si>
  <si>
    <t>Fényképezőgép</t>
  </si>
  <si>
    <t>Klíma műhelyház</t>
  </si>
  <si>
    <t>Szerver</t>
  </si>
  <si>
    <t>Gépkocsipark fejlesztés</t>
  </si>
  <si>
    <t>Kordonok</t>
  </si>
  <si>
    <t>Tisztázógép</t>
  </si>
  <si>
    <t>Ipari vasaló</t>
  </si>
  <si>
    <t>3 db. számítógép és windows7</t>
  </si>
  <si>
    <t>Veszprémi Egyetemi és Diák Atlétikai Club</t>
  </si>
  <si>
    <t>Veszprémi Foci Centrum Utánpótlás SE</t>
  </si>
  <si>
    <t xml:space="preserve">VESC női  Kézilabda </t>
  </si>
  <si>
    <t>Veszprémi Kosárlabda</t>
  </si>
  <si>
    <t>Veszprémi Úszó Club</t>
  </si>
  <si>
    <t>Balaton Úszó Klub</t>
  </si>
  <si>
    <t>Veszprémi Torna Club</t>
  </si>
  <si>
    <t xml:space="preserve">VESC női  Röplabda </t>
  </si>
  <si>
    <t>1. Futsal Club Veszprém</t>
  </si>
  <si>
    <t>Veszprémi Egyetem SC</t>
  </si>
  <si>
    <t>Veszprémi FITT SE</t>
  </si>
  <si>
    <t>Veszprémi Honvéd SE</t>
  </si>
  <si>
    <t>Veszprémi Dózsa SK-birkózó szakosztály</t>
  </si>
  <si>
    <t>Dózsavárosi Diáksport Egyesület</t>
  </si>
  <si>
    <t>Ezüst Huszár Sakkegyesület</t>
  </si>
  <si>
    <t>Veszprémi Spartacus SE</t>
  </si>
  <si>
    <t>K.O. Sport és Szabadidő Egyesület</t>
  </si>
  <si>
    <t>Top-Gym SE</t>
  </si>
  <si>
    <t>Veszprémi Jégkorong SE</t>
  </si>
  <si>
    <t>Veszprémi Thai-Boksz SE</t>
  </si>
  <si>
    <t>Veszprémi Triatlon Egylet</t>
  </si>
  <si>
    <t>ÁSZ VTK</t>
  </si>
  <si>
    <t>Veszprémi Bridzs és Tájékozódási SE</t>
  </si>
  <si>
    <t>Carlson Gracie Bloodline Team SE</t>
  </si>
  <si>
    <t>Veszprémi Ejtőernyős Egyesület</t>
  </si>
  <si>
    <t>Veszprémi Szivárvány Integrált SE</t>
  </si>
  <si>
    <t>Bonita Tánc Egyesület</t>
  </si>
  <si>
    <t>Bakony Kendo és Iaido Club</t>
  </si>
  <si>
    <t>Veszprémi Judo és Szabadidő KSE</t>
  </si>
  <si>
    <t>HEMO Winner VSE</t>
  </si>
  <si>
    <t>Veszprémi Asztalitenisz SE</t>
  </si>
  <si>
    <t>Veszprémi Sportmászó Egyesület</t>
  </si>
  <si>
    <t>Építők Természetbarát SE</t>
  </si>
  <si>
    <t>Veszprémi Sí Egylet</t>
  </si>
  <si>
    <t>Veszprémi Rendőr  SE</t>
  </si>
  <si>
    <t>A Fény SE</t>
  </si>
  <si>
    <t>Kid Rock and Roll SE</t>
  </si>
  <si>
    <t>Centrum Diák és Szabadidő Egyesület</t>
  </si>
  <si>
    <t>Berenhidai Huszár Péter Baranta SE</t>
  </si>
  <si>
    <t>Veszprémi Shotokan Karate Club</t>
  </si>
  <si>
    <t>Golding Táncsport Egyesület</t>
  </si>
  <si>
    <t>Rock'n'Roll Club Veszprém</t>
  </si>
  <si>
    <t>Veszprémi Kerékpáros Egyesület</t>
  </si>
  <si>
    <t>Veszprémi Tollaslabda Egyesület</t>
  </si>
  <si>
    <t>Bakony Dinamikus LE</t>
  </si>
  <si>
    <t>VSZTE</t>
  </si>
  <si>
    <t>Acro Dance</t>
  </si>
  <si>
    <t>Balaton Fitness Se</t>
  </si>
  <si>
    <t>Szilágyi DSE</t>
  </si>
  <si>
    <t>Veszprémi Úszó Klub</t>
  </si>
  <si>
    <t>Laroco Motorsport Egyesület</t>
  </si>
  <si>
    <t>Sporttámogatások</t>
  </si>
  <si>
    <t>Szentkirályszabadja - Veszprém Reptér tulajdonjogának megszerzése</t>
  </si>
  <si>
    <t>Beruházási kiadások -bevételi többletből, feladatok közötti átcsoportosításból</t>
  </si>
  <si>
    <t>Táncsics utcai rendelő felújítása</t>
  </si>
  <si>
    <t>Ovi Foci Pályaépítési Program és Haszkovó 18. mögötti gyalogos összekötés megvalósítása</t>
  </si>
  <si>
    <t>Választókerületi keret felosztás</t>
  </si>
  <si>
    <t>4.vk. Köztéri padok beszerzése</t>
  </si>
  <si>
    <t>7.vk. Köztéri padok beszerzése</t>
  </si>
  <si>
    <t>7.vk. Székek, bútorok beszerzése Nevelési Tanácsadó részére</t>
  </si>
  <si>
    <t>7.vk. Számítógépes programok, tesztek, Nevelési Tanácsadó részére</t>
  </si>
  <si>
    <t>10.vk 2 db. Szemétgyűjtő kihelyezésére</t>
  </si>
  <si>
    <t>11.vk. Játszóeszköz beszerzés</t>
  </si>
  <si>
    <t>10.vk. Gyalogátkelők tervezésére a Petőfi S. utcában</t>
  </si>
  <si>
    <t>11. vk. Utcanévtáblák beszerzésére és kihelyezésére</t>
  </si>
  <si>
    <t>5. vk. 2 db Térfigyelő kamera telepítése</t>
  </si>
  <si>
    <t>7.vk. Utcai padok beszerzésére</t>
  </si>
  <si>
    <t>9.vk. Szemétgyűjtő kihelyezése</t>
  </si>
  <si>
    <t>TOP-6.1.4 Királynék múzeuma - Vár u. 10.. előkészítő, engedélyezési terv</t>
  </si>
  <si>
    <t>TOP-6.1.5-15 Henger utca fejlesztése, előkészítő, engedélyezési terv</t>
  </si>
  <si>
    <t>TOP-6.3.3-15 Csapadékvíz-elvezető rendszer rekonstrukciója I. ütem - Dózsaváros előkészítő, engedélyezési, kiviteli és tender terv</t>
  </si>
  <si>
    <t>Kerékpárút tervezése Balatoni Bringakörút irányába</t>
  </si>
  <si>
    <t>TOP-6.5.1 Aprófalvi Bölcsőde energetikai megújítása</t>
  </si>
  <si>
    <t>TOP-6.5.1 Völgyikút utca 2. szám alatti épület energetikai megújítása</t>
  </si>
  <si>
    <t>TOP-6.5.1 Vár utca 10. energetikai megújítása, előkészítő, engedélyezési terv</t>
  </si>
  <si>
    <t>TOP-6.5.1 Stadion energetikai megújítása, előkészítő terv</t>
  </si>
  <si>
    <t>TOP-6.6.1-15 Egészségház közműfejlesztési költségek</t>
  </si>
  <si>
    <t>TOP-6.6.1 Gyulafirátóti rendelő tervezés</t>
  </si>
  <si>
    <t>Önkormányzati érdekeket érintő településrendezési eszközök módosítása</t>
  </si>
  <si>
    <t>Kossuth Lajos Általános Iskola - Iskolabútorok beszerzése II. ütem</t>
  </si>
  <si>
    <t>Veszprém-Csopak kerékpárút I. ütemének előkészítése (tervezés) 201/2013. (VI.27.) Kh. Alapján 28.000 eFt</t>
  </si>
  <si>
    <t>Fenyves u. - Erdész u. közötti gyalogos átkötés kialakítása</t>
  </si>
  <si>
    <t>Mobil WC csatlakozások kiépítése</t>
  </si>
  <si>
    <t>Pápai u.-Jutasi u. belső krt. mellékkötelezettségek</t>
  </si>
  <si>
    <t>Árkok műszaki tervei</t>
  </si>
  <si>
    <t>Közműalagút vészjelző berendezés cseréje</t>
  </si>
  <si>
    <t>Végleges forgalomba helyezésekhez szükséges ingatlanrendezés</t>
  </si>
  <si>
    <t>Kertváros csapadékvíz-elvezetése, kivitelezése</t>
  </si>
  <si>
    <t>Tobak utca támfal és út helyreállítás</t>
  </si>
  <si>
    <t>Pöltenberg utca labdapálya focikapu beszerzése</t>
  </si>
  <si>
    <t>Észak-déli út II. szakasz - tervezési feladatok, kisajátítás, engedélyezés</t>
  </si>
  <si>
    <t>Eötvös Károly Megyei Könyvtár csapadékvíz átemelő távfelügyeleti rendszer kialakítása</t>
  </si>
  <si>
    <t>Veszprém, Erdész utca csapadékvíz elvezetés kivitelezése I. ütem</t>
  </si>
  <si>
    <t>Fenyves u. szivárgó építési (felszín alatt vizek okozta károk elhárítása, útburkolat süllyedés helyreállítása)</t>
  </si>
  <si>
    <t>Harkály utcai csapadékvíz-elvezetési problémák megoldása a Csalogány u.-Harkály u. csomópont burkolat korrekciójával</t>
  </si>
  <si>
    <t>Vízbázisvédelmi feladatok KDKvTvVF 27063/05. sz. határozat</t>
  </si>
  <si>
    <t>Szent Margit szobor talapzatára, környezet kialakításra</t>
  </si>
  <si>
    <t>Mikszáth Kálmán u. 1.sz. épületkár vizsgálat szakértői költségek</t>
  </si>
  <si>
    <t>Szent Miklós szeg környezetének fejlesztése, építészeti ötletpályázat</t>
  </si>
  <si>
    <t>Csererdő játszótér, alapítványi támogatás (Csererdei Baráti Kör)</t>
  </si>
  <si>
    <t>"Otthon Melege Program” pályázati felhíváshoz kapcsolódó önkormányzati támogatás</t>
  </si>
  <si>
    <t xml:space="preserve">TOP-6.4.1-15-VP1-2016-00001"Közlekedésbiztonsági és kerékpárosbarát fejlesztések megvalósulása Veszprém város területén" </t>
  </si>
  <si>
    <t xml:space="preserve">TOP-6.5.1 Laczkó Dezső Múzeum energetikai megújítása, előkészítő, engedélyezési terv </t>
  </si>
  <si>
    <t>VMJV Önkormányzat működési kiadások</t>
  </si>
  <si>
    <t>Beléptető rendszer</t>
  </si>
  <si>
    <t xml:space="preserve">módosítás - </t>
  </si>
  <si>
    <t>Veszprémi Dózsa György Német Nemzetiségi Nyelvoktató Általános Iskola - nyílászáró csere 2 tanteremben</t>
  </si>
  <si>
    <t>Energiastratégia felülvizsgálata -SEAP előkészítő felmérés</t>
  </si>
  <si>
    <t>Veszprém Város Vegyeskar - Dúdoló Népzenei Műhely</t>
  </si>
  <si>
    <t>Gyulafirátót 10089/4 hrsz-ú ingatlan közműfejlesztési költségei</t>
  </si>
  <si>
    <t>TOP-6.6.1-16 Jutasi u. 59. sz. alatti rendelő felújításához kiviteli tervdokumentáció készítés</t>
  </si>
  <si>
    <t>Károly templom felújításának támogatása</t>
  </si>
  <si>
    <t>Számítógép konfiguráció</t>
  </si>
  <si>
    <t>Szoftverek</t>
  </si>
  <si>
    <t>Ágazati feladatokhoz kapott támogatásokból, bevételi többletből, feladatok közötti átcsoportosításból</t>
  </si>
  <si>
    <t>TOP-6.6.1-16 Kádártai rendelő tervezés</t>
  </si>
  <si>
    <t>A 2017. évi választókerületi alap megoszlása feladatonként</t>
  </si>
  <si>
    <t>Konyha szekrénysor</t>
  </si>
  <si>
    <t>Veszprémi Kistérségi Társulásnak pénzeszköz átadás (ESZI)</t>
  </si>
  <si>
    <t>TOP-6.6-1-15-VPI-2016-00001 Egészségház építése</t>
  </si>
  <si>
    <t>TOP-6.6.-2-15-VPI-2016-00001 Idős demensek nappali ellátójának kialakítása</t>
  </si>
  <si>
    <t>Könyvtári bútorok (polcok, kiegészítő bútorok)</t>
  </si>
  <si>
    <t>Bakony és Balaton Térségi Turisztikai Nonprofit Kft.</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</si>
  <si>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 9. vk. járdaépítések) </t>
    </r>
  </si>
  <si>
    <t>Vp-i Bölcs. és Eü. Alapell. Int. Int. - Cserhát ltp. 1. védőnői tanácsadó és gyermekorv.rendelő felújítása, kialakítása</t>
  </si>
  <si>
    <t>Veszprémi Taekwon-Do SE</t>
  </si>
  <si>
    <t>11.vk. Kültéri játszóeszközök</t>
  </si>
  <si>
    <t>Beépített szekrénysor - földszinti óvónői öltöző szekrénysorok</t>
  </si>
  <si>
    <t>Uszodaépítés előkészítés</t>
  </si>
  <si>
    <t>Szent Imre talapzat</t>
  </si>
  <si>
    <t>Emléktáblák</t>
  </si>
  <si>
    <t>"Fagyöngy" Emlőbeteg, Gyógyultak és Támogatók Önsegítő Egyesülete</t>
  </si>
  <si>
    <t>"Horgony" Pszichiátriai Betegekért Kiemelten Közhasznú Alapítvány</t>
  </si>
  <si>
    <t>"Kapcsolat '96" Mentálhigiénés Egyesület</t>
  </si>
  <si>
    <t>"Ne felejts!" Közhasznú Alapítvány</t>
  </si>
  <si>
    <t>Aktívzóna Egyesület</t>
  </si>
  <si>
    <t>Bakony Természetbarát Egyesület</t>
  </si>
  <si>
    <t>Bakonyi Szépalmáskert Erdei Iskola Alapítvány</t>
  </si>
  <si>
    <t>Bárczi-Caritas Alapítvány</t>
  </si>
  <si>
    <t>Csererdei Baráti Kör</t>
  </si>
  <si>
    <t>Dnipro Ukrán Kulturális Egyesület</t>
  </si>
  <si>
    <t xml:space="preserve">Édesvíz Természetbarát Egyesület </t>
  </si>
  <si>
    <t>Egry József Lakótelepi Baráti Kör</t>
  </si>
  <si>
    <t>Ficánka Alapítvány Kádárta Közhasznú Szervezet</t>
  </si>
  <si>
    <t>Fúvóskultúráért Alapítvány</t>
  </si>
  <si>
    <t>Gizella Baráti Kör Veszprémért</t>
  </si>
  <si>
    <t>Gyulafirátótért Közhasznú Egyesület</t>
  </si>
  <si>
    <t>Kádártai Sporthorgász Egyesület</t>
  </si>
  <si>
    <t>Keresztény Értelmiségiek Szövetsége Veszprémi Csoport</t>
  </si>
  <si>
    <t>Kozmutza Flóra Alapítvány-Értelmileg Sérült Gyermekekért</t>
  </si>
  <si>
    <t>Közösség Kádártáért Egyesület</t>
  </si>
  <si>
    <t>Kukkantó Baráti Kör Egyesület Veszprém</t>
  </si>
  <si>
    <t>Mozaik Érdekvédelmi Egyesület</t>
  </si>
  <si>
    <t>Mozgássérültek Aktív Egyesülete</t>
  </si>
  <si>
    <t>Nagycsaládosok Veszprémi Egyesülete</t>
  </si>
  <si>
    <t>Szilágyi Táncegyüttes Alapítvány</t>
  </si>
  <si>
    <t>Társasházak Veszprémi Egyesülete</t>
  </si>
  <si>
    <t>Utánpótlás Kézilabdakapus Képző Sportegyesület</t>
  </si>
  <si>
    <t>Vakok és Gyengénlátók Veszprém Megyei Egyesülete</t>
  </si>
  <si>
    <t>Város-Tér Kulturális Alapítvány</t>
  </si>
  <si>
    <t>Védegylet Veszprémért Egyesület</t>
  </si>
  <si>
    <t>Vesebetegek Veszprém Megyei Egyesülete</t>
  </si>
  <si>
    <t>Veszprém Fiatal Sportolóiért Közhasznú Alapítvány</t>
  </si>
  <si>
    <t>Veszprém Magyar-Finn Egyesület</t>
  </si>
  <si>
    <t>Veszprém Megyei Autósport Bírók Közhasznú Egyesülete</t>
  </si>
  <si>
    <t>Veszprém Megyei Honismereti Egyesület</t>
  </si>
  <si>
    <t>Veszprém Polgárai a Városi Zenedéért Alapítvány</t>
  </si>
  <si>
    <t>Veszprém Város Mozgássérültjeiért Alapítvány</t>
  </si>
  <si>
    <t>Veszprém Városi Hátrányos Helyzetű Fiatalokért Egyesülete</t>
  </si>
  <si>
    <t>Veszprém-Cserháti Társaskör Kulturális Egyesület</t>
  </si>
  <si>
    <t>Veszprémi ILCO Egyesület</t>
  </si>
  <si>
    <t>Veszprémi Jeruzsálemhegyi Baráti Kör</t>
  </si>
  <si>
    <t>Veszprémi Művész Céh</t>
  </si>
  <si>
    <t>Veszprémi Német Nemzetiségi Klub</t>
  </si>
  <si>
    <t>Veszprémi Nők Kerekasztala Egyesület</t>
  </si>
  <si>
    <t>Veszprémi Nyugdíjasok Érdekvédelmi Egyesülete</t>
  </si>
  <si>
    <t>Veszprémi Rendőr Sportegyesület</t>
  </si>
  <si>
    <t>Veszprémi Szemle Várostörténeti Közhasznú Alapítvány</t>
  </si>
  <si>
    <t>Veszprémi Táncsics Diáksport Egyesület</t>
  </si>
  <si>
    <t>Veszprémi Újtelepi Baráti Kör</t>
  </si>
  <si>
    <t>Veszprém-Passau Baráti Társaság Egyesület</t>
  </si>
  <si>
    <t>Zonta Club Veszprém</t>
  </si>
  <si>
    <t>"Fagyöngy" Emlőbetegek, Gyógyultak és Támogatók Önsegítő Egyesülete</t>
  </si>
  <si>
    <t>"Élet Erő" Egészséges Életmódot Segítő Egyesület</t>
  </si>
  <si>
    <t>"Horgony" Pszichiátriai Betegekért Közhasznú Alapítvány</t>
  </si>
  <si>
    <t>"Vadvirág" Alapítvány</t>
  </si>
  <si>
    <t>"A Báthorys Gyermekekért" Alapítvány</t>
  </si>
  <si>
    <t>AutiSpektrum Egyesület</t>
  </si>
  <si>
    <t>Bárczi- Caritas Alapítvány</t>
  </si>
  <si>
    <t>Bencés Diákok Veszprém Megyei Egyesülete</t>
  </si>
  <si>
    <t>Családokért és Gyermekekért Közhasznú Alapítvány</t>
  </si>
  <si>
    <t>Csalán Környezet- és Természetvédő Egyesület</t>
  </si>
  <si>
    <t>Csigaház Alapítvány</t>
  </si>
  <si>
    <t>Éltes Mátyás Alapítvány</t>
  </si>
  <si>
    <t>Ép Lélek Közhasznú Egyesület</t>
  </si>
  <si>
    <t>Gyulafirátóti Német Nemzetiségi Kulturális Egyesület</t>
  </si>
  <si>
    <t>Kapcsolat Szerviz Közhasznú Egyesület</t>
  </si>
  <si>
    <t>Kiss Lajos Diáksport Egyesület</t>
  </si>
  <si>
    <t>Kövirózsa Alapítvány</t>
  </si>
  <si>
    <t>Magyar Tartalékosok Szövetsége Veszprém Megyei Egyesülete</t>
  </si>
  <si>
    <t>Szellemi Regenerációs Társulás</t>
  </si>
  <si>
    <t>Szent Imre Ifjúsági Alapítvány</t>
  </si>
  <si>
    <t>Veszprémi Magyar-Finn Egyesület</t>
  </si>
  <si>
    <t>Veszprémi Motoros Egyesület</t>
  </si>
  <si>
    <t>Veszprémi Waldorf-Pedagógiai Alapítvány</t>
  </si>
  <si>
    <t>Civil keret pályázatok</t>
  </si>
  <si>
    <t>6.vk. Kossuth Lajos Általános Iskola alsó tagozatos tantermek bútorbeszerzésére</t>
  </si>
  <si>
    <t>Civil szervezetek támogatása összesen</t>
  </si>
  <si>
    <t>Ficánka Alapítvány</t>
  </si>
  <si>
    <t>Bébi Koraszülött Mentő Alapítvány</t>
  </si>
  <si>
    <r>
      <t xml:space="preserve">Gyulafirátótért Közhasznú Egyesület </t>
    </r>
    <r>
      <rPr>
        <sz val="10"/>
        <rFont val="Tahoma"/>
        <family val="2"/>
      </rPr>
      <t>- működési költségekre és rendezvényekre</t>
    </r>
  </si>
  <si>
    <t>2. vk.</t>
  </si>
  <si>
    <t>Deák Iskoláért Alapítvány</t>
  </si>
  <si>
    <t>Kék Madár Alapítvány</t>
  </si>
  <si>
    <t>Fehér Holló Vadmentő Alapítvány</t>
  </si>
  <si>
    <t>Veszprém Megyei Testnevelő Tanárok Egyesülete</t>
  </si>
  <si>
    <t>3. vk.</t>
  </si>
  <si>
    <t>4. vk.</t>
  </si>
  <si>
    <t xml:space="preserve">Lélektér Alapítvány </t>
  </si>
  <si>
    <t>Új Veszprémi Református Templom Alapítvány (nyári tábor 50, testvérközösség látogatás 50)</t>
  </si>
  <si>
    <t>5. vk.</t>
  </si>
  <si>
    <t>Új Veszprémi Református Templom Alapítvány (nyári táborozás költségeire 50)</t>
  </si>
  <si>
    <t>6. vk.</t>
  </si>
  <si>
    <t>7. vk.</t>
  </si>
  <si>
    <t>8. vk.</t>
  </si>
  <si>
    <t>Vackoló Közhasznú Állatvédő Egyesület (működési költségekre, rendezvényekre)</t>
  </si>
  <si>
    <t>10. vk.</t>
  </si>
  <si>
    <t xml:space="preserve">Veszprém Városi Hátrányos Helyzetű Fiatalokért Egyesület </t>
  </si>
  <si>
    <t>Veszprém a Kereszténységért Alapítvány</t>
  </si>
  <si>
    <t>11. vk.</t>
  </si>
  <si>
    <t>12. vk.</t>
  </si>
  <si>
    <t>Dózsavárosi Polgárőrség</t>
  </si>
  <si>
    <t>Vackoló Közhasznú Állatvédő Egyesület</t>
  </si>
  <si>
    <t>Éltes Mátyás Alapítvány - működési költségekre és rendezvényekre</t>
  </si>
  <si>
    <t>Kozmutza Flóra Alapítvány-Értelmileg Sérült Gyermekekért - működési költségekre és rendezvényekre</t>
  </si>
  <si>
    <t>A Báthorys Gyermekekért Alapítvány - működési költségekre és rendezvényekre</t>
  </si>
  <si>
    <t>Veszprémi Szivárvány Integrált Sportegyesület- működési költségekre és rendezvényekre</t>
  </si>
  <si>
    <t>Mozgássérültek Aktív Egyesülete - működési költségekre és rendezvényekre</t>
  </si>
  <si>
    <t>Peca Kunyhó Horgász Egyesület- működési költségekre és rendezvényekre</t>
  </si>
  <si>
    <t>Kék Madár Alapítvány  - működési költségekre és rendezvényekre</t>
  </si>
  <si>
    <t>Veszprémi Deák Ferenc Általános Iskoláért Közhasznú Alapítvány - BaBaKo működési költségekre és rendezvényekre</t>
  </si>
  <si>
    <t>Veszprémi Állatvédő Egyesület - működési költségekre és rendezvényekre</t>
  </si>
  <si>
    <t>Veszprémi Polgárok Nyugdíjas Klubja - Kirándulás, rendezvény</t>
  </si>
  <si>
    <t>Veszprémi Deák Ferenc Általános Iskoláért Közhasznú Alapítvány - év végi jutalmazás diákoknak</t>
  </si>
  <si>
    <t xml:space="preserve"> Lovassy és volt Piarista gimnázium Diákjainak Öregdiák Baráti Köre (kirándulás, programok költségeire)</t>
  </si>
  <si>
    <t>Kertvárosi Városvédő Egyesület - működésének és programjainak támogatása</t>
  </si>
  <si>
    <t>Kittenberger ZOO Alapítvány - működési költségekre és rendezvényekre</t>
  </si>
  <si>
    <t>Örömélet Idősekért és Hátrányos Helyzetűekért Közhasznú Alapítvány - működési költségekre és rendezvényekre</t>
  </si>
  <si>
    <t xml:space="preserve">Cholnoky Jenő Iskolai Alapítvány </t>
  </si>
  <si>
    <t>Dowland Alapítvány - működési költségekre és rendezvényekre</t>
  </si>
  <si>
    <t>AutiSprektum Egyesület - működési költségekre és rendezvényekre</t>
  </si>
  <si>
    <t>Kapcsolat '96 Mentálhigiénés Egyesület - működési költségekre és rendezvényekre</t>
  </si>
  <si>
    <t>Veszprémi Szivárvány Integrált Sportegyesület - működési költségekre és rendezvényekre</t>
  </si>
  <si>
    <t>Veszprémi Thai Boksz SE - működési költségekre és rendezvényekre</t>
  </si>
  <si>
    <t>Gyermekekkel a Kutyákért-Kutyákkal a Gyermekekért Alapítvány - működési költségekre és rendezvényekre</t>
  </si>
  <si>
    <t>Szabadság Lakótelepi Baráti Kör - működési költségekre és rendezvényekre</t>
  </si>
  <si>
    <t>AutiSpektrum Egyesület - működési költségekre és rendezvényekre</t>
  </si>
  <si>
    <t>A Fény Sportegyesület - működési költségekre és rendezvényekre</t>
  </si>
  <si>
    <t>Veszprém Városi Hátrányos Helyzetű Fiatalokért Egyesület - tanszer, füzetcsomag</t>
  </si>
  <si>
    <t>Veszprémi Úszó Klub - működési költségekre és rendezvényekre</t>
  </si>
  <si>
    <t>Veszprémi Deák Ferenc Általános Iskoláért Közhasznú Alapítvány - BabaKO sétál a család program költségeire</t>
  </si>
  <si>
    <t>Cserháti Társaskör Kulturális Egyesület - családi nap</t>
  </si>
  <si>
    <t>Dózsa Iskoláért Alapítvány  - működési költségekre és rendezvényekre</t>
  </si>
  <si>
    <t>Dózsavárosi Polgárőrség  - működési költségekre és rendezvényekre</t>
  </si>
  <si>
    <t>Veszprémi Waldorf Pedagógiai Alapítvány  - rendezvényekre, működési költségekre</t>
  </si>
  <si>
    <t>Dózsa Iskoláért Alapítvány - rendezvényekre, működési költségekre</t>
  </si>
  <si>
    <t>Jutaspusztai Baráti Kör - rendezvényekre, működési költségre</t>
  </si>
  <si>
    <t>Csererdei Baráti Kör - rendezvényekre, működési költségre</t>
  </si>
  <si>
    <t>Dózsavárosi Baráti kör - rendezvényekre, működési költségre</t>
  </si>
  <si>
    <t>Kövirózsa Alapítvány - működési költségekre és rendezvényekre</t>
  </si>
  <si>
    <t>Kuckó Tagóvoda</t>
  </si>
  <si>
    <t>Kisértékű tárgyi eszközök (íróasztal lámpák, porszívó, fotelek, laminálógép, ventilátorok, reluxák, asztalok, mikrotartó szekrény, multifunkciós nyomtatók, Modulo szett 2-es, Modulo szett 4-esek, BOBO CAR-ok, tornaszőnyegek, távolugró szőnyegek, mikrohullámú sütő, készségfejlesztő, konstrukciós tartós játékok, indukciós főzőlap, kávéfőző)</t>
  </si>
  <si>
    <t xml:space="preserve">7.vk. GREISZWALD I. - kombinált tornaszer </t>
  </si>
  <si>
    <t>Kisértékű tárgyi eszközök (régészeti terepmunkákhoz és a gyűjtemények revíziójához szükséges felszerelések)</t>
  </si>
  <si>
    <t>TOP - Északi Iparterület - Henger utca, Kistó utca, Pápai út - közlekedésfejlesztése</t>
  </si>
  <si>
    <t>TOP - Kulturális negyed - Színházkert, Megyeház tér, Erzsébet liget, Erzsébet sétány - fejlesztése</t>
  </si>
  <si>
    <t>TOP - Módszertani Bölcsőde - Cserhát ltp. 13 - fejlesztése</t>
  </si>
  <si>
    <t>TOP - Hóvirág Bölcsőde - Ördögárok u. 5. - fejlesztése</t>
  </si>
  <si>
    <t>TOP - Orvosi rendelők - Jutasi út 59. sz. - felújítása</t>
  </si>
  <si>
    <t>Önkormányzati érdekeket érintő településrendezése eszközök módosítása III.</t>
  </si>
  <si>
    <t>Önkormányzati működési kiadások összesen:</t>
  </si>
  <si>
    <t>Intézményi kiadások összesen:</t>
  </si>
  <si>
    <t>Éltes Mátyás Alapítvány - nyári táborozás költségeire</t>
  </si>
  <si>
    <t>2017. eredeti előirányzat</t>
  </si>
  <si>
    <t>Víztartály, generátor vásárlás</t>
  </si>
  <si>
    <t>Szent Miklós-szeg környezetének fejlesztése, építészeti ötletpályázat</t>
  </si>
  <si>
    <t>Intézményi működési kiadások összesen:</t>
  </si>
  <si>
    <t>Közművelődési érdekeltségnövelő pályázat önrésze (Kádártai Közösségi Házba eszközbeszerzésekre)</t>
  </si>
  <si>
    <t>9.vk. Szőnyegporoló állvány kihelyezése</t>
  </si>
  <si>
    <t>Beruházási kiadások összesen:</t>
  </si>
  <si>
    <t>NKA pályázat - mobil telefon</t>
  </si>
  <si>
    <t xml:space="preserve">Művészetek Háza </t>
  </si>
  <si>
    <t>Intézményi beruházási kiadások összesen:</t>
  </si>
  <si>
    <t>Füstgép</t>
  </si>
  <si>
    <r>
      <t xml:space="preserve">Veszprém a Kereszténységért Alapítvány </t>
    </r>
    <r>
      <rPr>
        <sz val="10"/>
        <rFont val="Tahoma"/>
        <family val="2"/>
      </rPr>
      <t>(működési költségekre,rendezvényekre)</t>
    </r>
  </si>
  <si>
    <t>5.vk.</t>
  </si>
  <si>
    <t>6.vk.</t>
  </si>
  <si>
    <t>7.vk.</t>
  </si>
  <si>
    <t>Musica Sacra Alapítvány</t>
  </si>
  <si>
    <t>Dúdoló Népzenei Műhely</t>
  </si>
  <si>
    <t>Veszprém Megyei Rendőrfőkapitányság</t>
  </si>
  <si>
    <t>Dózsa Polgárőrség</t>
  </si>
  <si>
    <t>Gyulafirátóti Polgárőr Egyesület</t>
  </si>
  <si>
    <t>Civil-díj, Civil nap költségei (Jeruzsálemhegyi Baráti Kör)</t>
  </si>
  <si>
    <t>Bakonyfolk Baráti Kör</t>
  </si>
  <si>
    <t>Gyulafirátóti Német Nemzetiségért Kulturális Egyesület</t>
  </si>
  <si>
    <t>Hét Domb Kulturális és Hagyományörző Egyesület</t>
  </si>
  <si>
    <t>Veszprémi Magyar Finn Egyesület</t>
  </si>
  <si>
    <t>Veszprémi Deák Ferenc Ált. Iskoláért Közhasznú Alapítvány</t>
  </si>
  <si>
    <t>Veszprém Egyházmegyei Ép. és Felúj. Alapítvány (Szent Mihály szobor felállításának költségeire)</t>
  </si>
  <si>
    <t>Veszprémi Deák Ferenc Általános Iskoláért Közhasznú Alapítvány (rendezv. szervezésére)</t>
  </si>
  <si>
    <t>Veszprémi Asztalitenisz SE (működési költségekre, sportversenyeken részv., sporteszközök beszerzésére</t>
  </si>
  <si>
    <t>Veszprém Egyházmegyei Ép. és Felúj. Alapítvány (Mindszenty Emléktemplom tetőfelújítására)</t>
  </si>
  <si>
    <t>Önkormányzati Intézmények</t>
  </si>
  <si>
    <t>Veszprémi Petőfi Színház - Ökumenikus Segélyszervezet - Olaszországban buszbalesetet szenvedett áldozatok családjának megsegítésére</t>
  </si>
  <si>
    <t>Eurotraining Egyesület (Jutaspusztai Családi Nap szervezésére)</t>
  </si>
  <si>
    <t>Veszprémi Honvéd SE (sportversenyeken való részvétel költségeire)</t>
  </si>
  <si>
    <t xml:space="preserve">KÖFOP-1.2.1-VEKOP-16-2017-01268 Veszprém Megyei Jogú Város Önkormányzata ASP Központhoz való csatlakozása </t>
  </si>
  <si>
    <r>
      <rPr>
        <b/>
        <sz val="11"/>
        <rFont val="Palatino Linotype"/>
        <family val="1"/>
      </rPr>
      <t>KÖFOP-1.2.1-VEKOP-16-2017-01268</t>
    </r>
    <r>
      <rPr>
        <sz val="11"/>
        <rFont val="Palatino Linotype"/>
        <family val="1"/>
      </rPr>
      <t>, Veszprém Megyei Jogú Város Önkormányzata ASP Központhoz való csatlakozása</t>
    </r>
  </si>
  <si>
    <t>11. vk. Térfigyelő kamera telepítése a Völgyhíd térre</t>
  </si>
  <si>
    <t>Polgármester jóváhagyása alapján</t>
  </si>
  <si>
    <t>Költségvetési Bizottság döntése alapján</t>
  </si>
  <si>
    <t>Közművelődési szolgáltatás</t>
  </si>
  <si>
    <t>Veszprém, Pápai út 37. szám alatti ingatlanon munkásszállás kialakítása</t>
  </si>
  <si>
    <t>Veszprém Stadion gázellátása</t>
  </si>
  <si>
    <t>Vár utca 10. szám alatti épület felújításának előkészítése</t>
  </si>
  <si>
    <t>Elektromos hálózat fejlesztése</t>
  </si>
  <si>
    <t>Kisértékű tárgyi eszközök (nevelői szék, gyermekágy, gyermek fektető, csepegtető, konyhai szekrény, óvónői szekrény, lemez szekrény, porszívó, irodaszék, gyermek szék, függöny, szőnyeg, játékház udvari, árnyékoló, iratmegsemmisítő, nagykonyhai konzervnyitó, asztalok, laptop, íróasztal, lomb-porszívó)</t>
  </si>
  <si>
    <t>Polgármesteri Hivatal épületének energetikai megújítása és Fenntartható Energia és Klíma Akcióterv készítése</t>
  </si>
  <si>
    <t>Laczkó Dezső Múzeum épületének energetikai megújítása</t>
  </si>
  <si>
    <t>Gyulafirátót SE</t>
  </si>
  <si>
    <t>Fénymásológép</t>
  </si>
  <si>
    <t>MVP Kittenberger Kálmán Növény- és Vadaspark fejlesztése és bővítése</t>
  </si>
  <si>
    <t>MVP Veszprémi Atlétikai Stadion felújítása, fejlesztése - Részletes Megvalósíthatósági tanulmány készítése</t>
  </si>
  <si>
    <t>Infokommunikációs eszközök (NKA)</t>
  </si>
  <si>
    <t>Könyvtári bútorok (NKA)</t>
  </si>
  <si>
    <t>Kisértékű tárgyi eszközök (riasztó rendszer bővítése, mikrohullámű sütő, asztalok, irodai forgószék, spirálozó gép, szekrény, könyvespolcok, multifunkciós nyomtatók, Modulo szett 2-es, Modulo szett 4-esek, tárgyaló székek, irodai fotelek, reluxák, készségfejlesztő, konstrukciós tartós játékok)</t>
  </si>
  <si>
    <t xml:space="preserve">Veszprémi Labdarúgó és Sportszervező </t>
  </si>
  <si>
    <t xml:space="preserve">VMJV Polgármesteri Hivatal </t>
  </si>
  <si>
    <t>MVP Veszprémi Aréna bővítése</t>
  </si>
  <si>
    <t>MVP Veszprémi Petőfi Színház felújításának előkészítése</t>
  </si>
  <si>
    <t>Kittenberger Kálmán Növény- és Vadaspark - építési, engedélyezési tervek adás-vétele</t>
  </si>
  <si>
    <t>Számítógépek(Érdekeltségnövelő támogatás)</t>
  </si>
  <si>
    <t>MVP Veszprémi Petőfi Színház komplex fejlesztése</t>
  </si>
  <si>
    <t>Közművelődési érdekeltségnövelő pályázat (Kádártai Közösségi Házba eszközbeszerzésekre) - mobil színpad</t>
  </si>
  <si>
    <t>2017. évi módosított előirányzat 4.</t>
  </si>
  <si>
    <t>módosított előirányzat 4.</t>
  </si>
  <si>
    <t xml:space="preserve">módosítás- </t>
  </si>
  <si>
    <t>2017. évi  módosított előirányzat 4.</t>
  </si>
  <si>
    <t>Kisértékű tárgyi eszközök (udvari játéktároló, porszívó, irodaszék, gyermek szék, függöny, szőnyeg, projektor, játékház udvari, műpadló, játéktároló szekrény, bicikli tároló, szeméttároló kuka 120 literes)</t>
  </si>
  <si>
    <t>módosítás - átcsoportosítás</t>
  </si>
  <si>
    <t>Kisértékű tárgyi eszközök (fénymásoló, hordozható hangszóró, szárítógép, bútorok, könyvállványok, nagykonyhai botmixer, varrógép, mikrohullámú sütő, szőnyeg, 2 db. irodai szék)</t>
  </si>
  <si>
    <t>Falikaros fogászati röntgengép</t>
  </si>
  <si>
    <t>Informatikai eszközök, szoftverek</t>
  </si>
  <si>
    <t>Kisértékű tárgyi eszközök (Hangtár, hangkártya, erősítő, mikroport mikrofon, router, WIFI elérés, USB töltő, pénzszámláló, gépjárművekre gumi, hő és páratartalom mérő, mikrofon 4 db., hangfal, rezsó, fejhallgató, hegesztőpisztoly, repülőgép modell, szelektív hulladékgyűjtő, szerszámok, benzinmotoros lombfúvó, bankjegyvizsgáló 2 db., bőrcsíkvágó, felső marógép, marókéskészlet, kapocsbelövő, szerszámosláda, elektromos tűzőgép, ipari ragasztópisztoly, dekopírfűrész, flex, lézeres távolságmérő, szerszámos táska, ködgép, levegős popszegecshúzó, rakásolható székek 50 db., számítógép+windows7, nyomatató)</t>
  </si>
  <si>
    <t>Szerver kiváltás, szünetmentes áramforrás, szoftver 3 évre</t>
  </si>
  <si>
    <t>Infokommunikációs eszközök (Amerikai Kuckó)</t>
  </si>
  <si>
    <t>Kisértékű tárgyi eszközök (porszívók, vasalók, CD-s magnók, mikrosütők, mosógép, hűtőszekrény, kávéfőzők, dia vetítők, fényképezőgépek, elemes szekrények, gyermek szék és asztal, csoportszobai bútorok, iratszekrények, székek,játék tartó ládák, gyerrmek takaró, szőnyegek, függöny, terítők, saválló edények, tepsik tálaló edények, tornapadok, tornaszőnyegek, eszköz tároló dobozok, trambulinok, monitorok, egerek, klaviatúrák, pendrive-ok, telefonok, íróasztal)</t>
  </si>
  <si>
    <t>Kisértékű tárgyi eszközök (porszívó, vasaló, CD-s magnó, mikrosütő, mosógép, hűtőszekrény, kávéfőző, dia vetítő, fényképezőgépek, pára elszívó, iratfűző, lamináló, szappan adagoló, laptop táska, hosszabbító, telefon, elemes szekrények, gyermek székek és asztalok, székek, fa játéktartók, gurulós polcok, szekrények, hangszigetelő függöny, tornapadok, tornaszőnyegek,eszköz tároló dobozok, rollerek, futóbiciklik, udvari játékok, fémvázas padok, projektor)</t>
  </si>
  <si>
    <t>9. vk.</t>
  </si>
  <si>
    <r>
      <t xml:space="preserve">Dózsavárosi Baráti kör </t>
    </r>
    <r>
      <rPr>
        <sz val="11"/>
        <rFont val="Palatino Linotype"/>
        <family val="1"/>
      </rPr>
      <t>(Dózsavárosi betlehem költségeire)</t>
    </r>
  </si>
  <si>
    <r>
      <t>Gyulafirátótért Közhasznú Egyesület</t>
    </r>
    <r>
      <rPr>
        <sz val="11"/>
        <rFont val="Palatino Linotype"/>
        <family val="1"/>
      </rPr>
      <t xml:space="preserve"> - működési költségekre és rendezvényekre</t>
    </r>
  </si>
  <si>
    <t>2.vk.</t>
  </si>
  <si>
    <t>8.vk.</t>
  </si>
  <si>
    <t>9.vk.</t>
  </si>
  <si>
    <r>
      <t xml:space="preserve">Kapcsolat '96. Mentálhigiénés Egyesület </t>
    </r>
    <r>
      <rPr>
        <sz val="10"/>
        <rFont val="Tahoma"/>
        <family val="2"/>
      </rPr>
      <t>(működési költségekre)</t>
    </r>
  </si>
  <si>
    <t>Veszprémi Kerékpáros Egyesület (működési költségekre,sportrendezvényekre)</t>
  </si>
  <si>
    <t>"Rózsás" Gyermekkor Közhasznú Alapítvány (működési költségekre, rendezvényekre)</t>
  </si>
  <si>
    <t>Minerva Alapítvány (működési költségekre,rendezvényekre)</t>
  </si>
  <si>
    <t>Veszprém Városi Hátrányos Helyzetű Fiatalok Egyesülete (ajándék füzetcsomagok)</t>
  </si>
  <si>
    <t>Veszprém a Kereszténységért Alapítvány (működési költségekre,rendezvényekre)</t>
  </si>
  <si>
    <r>
      <rPr>
        <b/>
        <sz val="10"/>
        <rFont val="Palatino Linotype"/>
        <family val="1"/>
      </rPr>
      <t>KÖFOP-1.2.1-VEKOP-16-2017-01268</t>
    </r>
    <r>
      <rPr>
        <sz val="10"/>
        <rFont val="Palatino Linotype"/>
        <family val="1"/>
      </rPr>
      <t>, Veszprém Megyei Jogú Város Önkormányzata ASP Központhoz való csatlakozása</t>
    </r>
  </si>
  <si>
    <t>Városgazdálkodási feladatok</t>
  </si>
  <si>
    <t>4.vk.</t>
  </si>
  <si>
    <t>10.vk.</t>
  </si>
  <si>
    <t>Kisértékű tárgyi eszközök (székek, szőnyegek, bútorok beszerzése, hűtőtáska, számológépek, asztali lámpák, függönykarnisok, kávéfőzők, mikrohullámú sütők, nemzeti színű asztalterítő, 4db. Váza, UGP S1 polcrendszer, alumínium létra, vízmelegítő bojler)</t>
  </si>
  <si>
    <t>Tűzőgép</t>
  </si>
  <si>
    <t>Áfa befizetés</t>
  </si>
  <si>
    <t>SZ-L Bau Balaton Vívóklub</t>
  </si>
  <si>
    <t>Fúvós Kultúráért Alapítvány támogatása</t>
  </si>
  <si>
    <t>Fúvós Kultúráért Alapítvány</t>
  </si>
  <si>
    <t>NKA pályázat - telefon Kilián, e-book olvasó, hangfal, függyöny, karnis, lámpa, rez, nyomtató</t>
  </si>
  <si>
    <t>2017. november hó</t>
  </si>
  <si>
    <t>2017. évi bevételeinek módosítása - 2017. november hó</t>
  </si>
  <si>
    <t>2017. évi módosított előirányzat 5.</t>
  </si>
  <si>
    <t>2017. évi kiadásainak módosítása - 2017. november hó</t>
  </si>
  <si>
    <t>módosított előirányzat 5.</t>
  </si>
  <si>
    <t>2017. évi saját bevételei - 2017. november hó</t>
  </si>
  <si>
    <t>Önkormányzati feladatok és egyéb kötelezettségek 2017. évi működési költségvetési kiadásainak módosítása - 2017. november hó</t>
  </si>
  <si>
    <t>2017. évi beruházási és egyéb felhalmozási célú kiadások módosítása - 2017. november hó</t>
  </si>
  <si>
    <t>2017. évi  módosított előirányzat 5.</t>
  </si>
  <si>
    <t>módosított előirányzat összesen 5.</t>
  </si>
  <si>
    <t>Szociális ágazati összevont pótlék (2017. szeptember hó)</t>
  </si>
  <si>
    <t>Bölcsődei pótlék (2017. szeptember hó)</t>
  </si>
  <si>
    <t>Kulturális illetmény pótlék (2017. szeptember hó)</t>
  </si>
  <si>
    <t>Bérkompenzáció (2017. szeptember hó)</t>
  </si>
  <si>
    <t>Igazgatás - (bérkompenzáció 2017. szeptember hó)</t>
  </si>
  <si>
    <t>módosítás - bérkompenzáció 2017. szeptember hó</t>
  </si>
  <si>
    <t>Erdész úti parkoló építés</t>
  </si>
  <si>
    <t>Emberi Erőforrások Minisztériuma - Fejlesztő foglalkoztatás támogatása</t>
  </si>
  <si>
    <t>Fejlesztő foglalkoztatás támogatása</t>
  </si>
  <si>
    <r>
      <t>Befektetés ösztönzési kiadványok</t>
    </r>
    <r>
      <rPr>
        <sz val="11"/>
        <rFont val="Palatino Linotype"/>
        <family val="1"/>
      </rPr>
      <t xml:space="preserve"> (részvétel a Renexpo ingatlanfejlesztési vásáron, marketingakciók)</t>
    </r>
  </si>
  <si>
    <r>
      <t xml:space="preserve">Vagyongazdálkodással és ingatlanhasznosítással összefüggő fel. </t>
    </r>
    <r>
      <rPr>
        <sz val="11"/>
        <rFont val="Palatino Linotype"/>
        <family val="1"/>
      </rPr>
      <t>(Földhivatali eljárások, vagyonértékelés)</t>
    </r>
  </si>
  <si>
    <t>átcsoportosítás dologi kiadásokról</t>
  </si>
  <si>
    <t>egyéb működési célú kiadásokra</t>
  </si>
  <si>
    <t>átcsoportosítás dologi kiadásokról beruházási kiadásokra</t>
  </si>
  <si>
    <t>átcsoportosítás</t>
  </si>
  <si>
    <t>Bárczi Ált. Iskola saját konyha</t>
  </si>
  <si>
    <t>Nagykonyhai sütő pároló</t>
  </si>
  <si>
    <t>Kenyérszeletelő</t>
  </si>
  <si>
    <t>Gépkocsi park fejlesztés</t>
  </si>
  <si>
    <t>személyi kiadásokra 5500 eFt., munkaad.terh.jár és szoc.hóra 1300 eFt.</t>
  </si>
  <si>
    <t>NKA pályázat (Szilvásy Nándor Közhírív c. emlékkiállítás)</t>
  </si>
  <si>
    <t>NKA pályázat (Szilvásy Nándor Közhírív c. emlékkiállítás) dologi kiadásokra</t>
  </si>
  <si>
    <t>NKA pályázat (Szilvásy Nándor Közhírív c. emlékkiállítás) e-book olvasó, hangfal</t>
  </si>
  <si>
    <t>személyi kiadásokra 100 eFt., munkaad.terh. jár. és szoc.hóra 100 eFt.</t>
  </si>
  <si>
    <t>átcsoportosítás személyi kiadásokról</t>
  </si>
  <si>
    <t>dologi kiadásokra</t>
  </si>
  <si>
    <t>munkaadót terh. jár. és szoc.hozzájárulási adóra</t>
  </si>
  <si>
    <t>dagasztógép</t>
  </si>
  <si>
    <t>dagasztógép, szőnyeg</t>
  </si>
  <si>
    <r>
      <rPr>
        <u val="single"/>
        <sz val="11"/>
        <rFont val="Palatino Linotype"/>
        <family val="1"/>
      </rPr>
      <t>Bárczi Ált. Isk. saját konyhába</t>
    </r>
    <r>
      <rPr>
        <sz val="11"/>
        <rFont val="Palatino Linotype"/>
        <family val="1"/>
      </rPr>
      <t xml:space="preserve"> - nagykonyhai sütő pároló, kenyérszeletelő, habverő dagasztó kézi robotgép, vízlágyító berendezés, sütő állvány</t>
    </r>
  </si>
  <si>
    <t>személyi kiadásokra 1500 eFt., munkaad.terh.jár. és szoc.hóra 655 eFt.</t>
  </si>
  <si>
    <t>Felnőtt étkezés miatti bevétel kiesés</t>
  </si>
  <si>
    <t>Veszprémi Német Nemzetiségi Önk. támogatása</t>
  </si>
  <si>
    <t>Elemes konyhabútor</t>
  </si>
  <si>
    <t>Német Nemzetiségi Önk. Támogatása</t>
  </si>
  <si>
    <t>Veszprémi Egry Úti Körzeti Óvoda - felnőtt étkezés miatti bevétel kiesés</t>
  </si>
  <si>
    <t>Veszprémi Egry Úti Körzeti Óvoda - Német Nemzetiségi Önk. támogatása</t>
  </si>
  <si>
    <t>Német Nemzetiségi Önkormányzat támogatása</t>
  </si>
  <si>
    <t>személyi kiadásokra 2265 eFt., munkaad.terh.jár. és szoc.hóra 498 eFt.</t>
  </si>
  <si>
    <t>Művészetek Háza - NKA pályázat (Szilvásy Nándor Közhírív c. emlékkiállítás)</t>
  </si>
  <si>
    <t>Veszprémi Bölcsődei és Egészségügyi Alapellátási Integrált Intézmény - szakképzési hozzájárulás</t>
  </si>
  <si>
    <t>Veszprémi Bölcsődei és Egészségügyi Alapellátási Integrált Intézmény - bevétel kiesés rendezése</t>
  </si>
  <si>
    <t>szakképzési hozzájárulás</t>
  </si>
  <si>
    <t>szakképzési hozzájárulás (személyi kiadásokra 1000 eFt., munkaad.terh. jár.és szoc.hoz. adóra 1000 eFt., dologi kiadásokra 173 eFt.)</t>
  </si>
  <si>
    <t>működési saját bevétel rendezése</t>
  </si>
  <si>
    <t>bevétel kiesés rendezése</t>
  </si>
  <si>
    <t>bevételkiesés rendezése</t>
  </si>
  <si>
    <t>jubileumi jutalom, felmentési idő</t>
  </si>
  <si>
    <t>jubileumi jutalom</t>
  </si>
  <si>
    <t>módosítás - jubileumi jutalom</t>
  </si>
  <si>
    <t>felmentési idő</t>
  </si>
  <si>
    <t>Jubileumi jutalom, felmentési idő</t>
  </si>
  <si>
    <t>módosítás - Bérkompenzáció (2017. szeptember hó)</t>
  </si>
  <si>
    <t>módosítás - átcsoportosítás Agóra VMK-nak</t>
  </si>
  <si>
    <t xml:space="preserve">Kádártai Közösségi Ház átépítése </t>
  </si>
  <si>
    <t>átcsoportosítás Agóra VMK-nak Kádártai Közösségi Ház villamos hálózat átépítésére</t>
  </si>
  <si>
    <t>Kádártai Közösségi Ház villamos hálózat átépítésére (karbantartására)</t>
  </si>
  <si>
    <t>Kádártai Közösségi Ház villamos hálózat átépítése (karbantartása)</t>
  </si>
  <si>
    <t>módosítás- átcsoportosítás Agóra VMK-nak</t>
  </si>
  <si>
    <t>átcsoportosítás Nyugdíjas karácsonyra</t>
  </si>
  <si>
    <t>átcsoportosítás Agóra VMK-nak nyugdíjas karácsonyra</t>
  </si>
  <si>
    <t>átcsoportosítás nyugdíjas karácsonyra</t>
  </si>
  <si>
    <t>Városi kiemelt fesztiválok - Vivace</t>
  </si>
  <si>
    <t>módosítás - átcsoportosítás eseti rendezvényekre</t>
  </si>
  <si>
    <t>Szolgáltatások ellenértéke</t>
  </si>
  <si>
    <t>módosítás - bevételi többletből, átcsoportosításból</t>
  </si>
  <si>
    <r>
      <t>Intézményüzemeltetés</t>
    </r>
    <r>
      <rPr>
        <sz val="11"/>
        <rFont val="Palatino Linotype"/>
        <family val="1"/>
      </rPr>
      <t xml:space="preserve"> - közüzemi költségek</t>
    </r>
  </si>
  <si>
    <t>Vár u. 10. számú épület felújításának előkészítése</t>
  </si>
  <si>
    <t>Önkormányzat működési bevételei</t>
  </si>
  <si>
    <t>4.sz. vk. támogatása karácsonyi rendezvény költségeire</t>
  </si>
  <si>
    <t>6.vk. Gyalogátkelőhely tervezése (Ady E. u. - Kabay u. kereszteződésében</t>
  </si>
  <si>
    <t>9.vk. Hulladékgyűjtő zsákok beszerzésére</t>
  </si>
  <si>
    <t>9.vk. Egry utcai Óvoda támogatása (karácsonyi rendezvény költségeire)</t>
  </si>
  <si>
    <t>9.vk. Ördögárok utcai bölcsőde támogatása (Mikulás napi rendezvény költségeire)</t>
  </si>
  <si>
    <t>10. vk. Nyugdíjas rendezvények költségeire</t>
  </si>
  <si>
    <t>8. vk. Nyugdíjas rendezvények költségeire</t>
  </si>
  <si>
    <t>8. vk. Nyomtatás költségeire (ifjú polgárőrök rendezvény nyomtatványai)</t>
  </si>
  <si>
    <t>4.vk. Karácsonyi rendezvény költségeire</t>
  </si>
  <si>
    <t>9.vk. Karácsonyi rendezvény költségeire</t>
  </si>
  <si>
    <t>8.vk. Nyugdíjas rendezvények költségeire</t>
  </si>
  <si>
    <t>10.vk. Nyugdíjas rendezvények költségeire</t>
  </si>
  <si>
    <t>6.vk. Gyalogátkelőhely tervezése (Ady E. u. - Kabay u. kereszteződésben)</t>
  </si>
  <si>
    <t>módosítás - 8. vk. Nyomtatás költségeire (ifjú polgárőrök rendezvény nyomtatványai)</t>
  </si>
  <si>
    <t>módosítás - 9.vk. Hulladékgyűjtő zsákok beszerzésére</t>
  </si>
  <si>
    <t>Brusznyai Árpád Alapítvány (60. évfordulós kiadványokra, rendezvényekre)</t>
  </si>
  <si>
    <t>Rózsás Gyermekkor Közhasznú Alapítvány (működési költségekre, rendezvényekre)</t>
  </si>
  <si>
    <t>Kozmutza Alapítvány</t>
  </si>
  <si>
    <t>Esthajnal Alapítvány (eszközbeszerzésre)</t>
  </si>
  <si>
    <t>Dózsavárosi Baráti Kör</t>
  </si>
  <si>
    <t>3.vk.</t>
  </si>
  <si>
    <t>11.vk.</t>
  </si>
  <si>
    <t>12.vk.</t>
  </si>
  <si>
    <t>módosítás - képviselői keretek</t>
  </si>
  <si>
    <t>Brusznyai Árpád Alapítvány (60. évfordulós kiadványokra, rendezvényekre</t>
  </si>
  <si>
    <t>Kisértékű tárgyi eszközök (szakmai eszközök, telefon, kerékpártároló, számítógépek, mikrohullámú sütő, szárítógép, fűnyíró, porszívók, internetes hálózat kiépítéséhez szükséges eszközök, fagyasztóláda)</t>
  </si>
  <si>
    <t>Önkormányzat működési célú támogatásai Áht-on belülről</t>
  </si>
  <si>
    <t>Veszprém és Térsége Szennyvízelv. és Kez. Önk. Társulás - elszámolás</t>
  </si>
  <si>
    <t xml:space="preserve">Önkormányzati igazgatás </t>
  </si>
  <si>
    <t>Jókai u. 8. sz. alatti ingatlan vételára</t>
  </si>
  <si>
    <r>
      <t>Városi civil keret</t>
    </r>
    <r>
      <rPr>
        <sz val="11"/>
        <rFont val="Palatino Linotype"/>
        <family val="1"/>
      </rPr>
      <t xml:space="preserve"> - nyugdíjas szervezetek számára pályázati keret</t>
    </r>
  </si>
  <si>
    <t>2.vk. Brusznyai Árpád Alapítvány (60. évfordulós kiadványokra, rendezvényekre)</t>
  </si>
  <si>
    <t>3.vk. Brusznyai Árpád Alapítvány (60. évfordulós kiadványokra, rendezvényekre)</t>
  </si>
  <si>
    <t>4.vk. Brusznyai Árpád Alapítvány (60. évfordulós kiadványokra, rendezvényekre)</t>
  </si>
  <si>
    <t>5.vk. Brusznyai Árpád Alapítvány (60. évfordulós kiadványokra, rendezvényekre)</t>
  </si>
  <si>
    <t>7.vk. Brusznyai Árpád Alapítvány (60. évfordulós kiadványokra, rendezvényekre)</t>
  </si>
  <si>
    <t>8.vk. Brusznyai Árpád Alapítvány (60. évfordulós kiadványokra, rendezvényekre)</t>
  </si>
  <si>
    <t>8.vk. Veszprémi Úszó Klub - működési költségekre és rendezvényekre</t>
  </si>
  <si>
    <t>8.vk. Rózsás Gyermekkor Közhasznú Alapítvány (működési költségekre, rendezvényekre)</t>
  </si>
  <si>
    <t>9.vk. Kozmutza Alapítvány</t>
  </si>
  <si>
    <t>9.vk. Esthajnal Alapítvány (eszközbeszerzésre)</t>
  </si>
  <si>
    <t>9.vk. Brusznyai Árpád Alapítvány (60. évfordulós kiadványokra, rendezvényekre)</t>
  </si>
  <si>
    <t>10.vk. Brusznyai Árpád Alapítvány (60. évfordulós kiadványokra, rendezvényekre)</t>
  </si>
  <si>
    <t>11.vk. Dózsavárosi Baráti Kör</t>
  </si>
  <si>
    <t>11.vk.Brusznyai Árpád Alapítvány (60. évfordulós kiadványokra, rendezvényekre)</t>
  </si>
  <si>
    <t>12.vk. Brusznyai Árpád Alapítvány (60. évfordulós kiadványokra, rendezvényekre)</t>
  </si>
  <si>
    <t>módosítás - átcsoportosítás Városi kiemelt fesztiválokról- Vivace, egyéb átcsoportosítás</t>
  </si>
  <si>
    <t>9.vk. Minerva Alapítvány (IX. Botev Kupa rendezvény költségeire)</t>
  </si>
  <si>
    <t>Minerva Alapítvány (IX. Botev Kupa rendezvény költségeire)</t>
  </si>
  <si>
    <t>Kisértékű tárgyi eszközök (habverő dagasztó kézi robotgép, vízlágyító berendezés, sütő állvány,</t>
  </si>
  <si>
    <t>NKA pályázat (Szilvásy Nándor Közhírív c. emlékkiállítása) - e-book olvasó, hangfal)</t>
  </si>
  <si>
    <r>
      <rPr>
        <u val="single"/>
        <sz val="11"/>
        <rFont val="Palatino Linotype"/>
        <family val="1"/>
      </rPr>
      <t>Veszol</t>
    </r>
    <r>
      <rPr>
        <sz val="11"/>
        <rFont val="Palatino Linotype"/>
        <family val="1"/>
      </rPr>
      <t xml:space="preserve"> kisértékű tárgyi eszközök - 8 db szoftver Office 2016, 4 db számítógép, 6 db monitor, 2 db switch, 1 db APC menedzsment kártya, 6 db Panda bővítés, 2 db. alsó-felső konyhabútor, nylon sötétítőfüggöny, toronyventillátor 12 db, nyomtató 6 db, tárgyalószék 8 db.</t>
    </r>
  </si>
  <si>
    <t>Rendszámfelismerő kamerarendszer fejlesztés</t>
  </si>
  <si>
    <t>Kisértékű tárgyi eszközök (csoportszobai és raktári szekrények, polcok, udvari padok, asztalok, udvari mobil árnyékoló, laptop, számítógép, gyermek kerékpár tároló, 12.vk. támogatása játszóezköz beszerzéshez, 11.vk. támogatása játszóeszköz beszerzésekhez, porszívók)</t>
  </si>
  <si>
    <t>Kisértékű tárgyi eszközök (konyhai tálalószekrény pótlása, csoportszobai szekrények, polcok, hűtőgépek, mikrohullámú sütő)</t>
  </si>
  <si>
    <t>Kisértékű tárgyi eszközök (hangosító csop. szobákba, CD lejátszó, falitábla, fa fűszerláda, telefon, kerti szerszámok, memória számítógépekhez, laptopok, nyomtatók, külső winchester, ventilátor, 3.vk. konyhai eszközök, iratmegsemmisítő, szőnyeg, babzsákfotel, mobil klíma)</t>
  </si>
  <si>
    <t>Kisértékű tárgyi eszközök ( CD lejátszó, hangosító csop.szobákba, falitábla, telefon, laptop, fa fűszerláda, szagelszívó, laptop, ventilátor, fagyasztóláda, szőnyeg, zöldségaprítógép, szeletelőgép, szőnyeg, univerzális konyhagép, burgonyakoptató, babzsák fotel)</t>
  </si>
  <si>
    <t>Kisértékű tárgyi eszközök (hangosító csop.szobákba, laptop, CD lejátszó, falitábla, telefon, fa fűszerláda, szagelszívó laptop, tornaszőnyeg, NAS számítógéphez, nyomtató, szőnyeg, hűtő, esőbeálló, porszívó, függöny, lombszívó, babzsák fotel)</t>
  </si>
  <si>
    <t>Kisértékű tárgyi eszközök (pelenkázó asztal, porszívó, cipőspolc, szakmai és konyhai eszközök, mikrohullámú sütő, szárítógép)</t>
  </si>
  <si>
    <t>Kisértékű tárgyi eszközök (mosógép, csepegtető tálcás kocsi, fagyasztószekrény,  szakmai és konyhai eszközök, fűnyírók, porszívók)</t>
  </si>
  <si>
    <t>Kisértékű tárgyi eszközök (fagyasztószekrény, porszívó, mosógép, szőnyegtisztító, bútorok, szakmai és konyhai eszközök, internetes hálózat kiépítéséhez szükséges eszközök)</t>
  </si>
  <si>
    <t>Kisértékű tárgyi eszközök (étkezőasztalok, székek, szakmai és konyhai eszközök, fagyasztóláda)</t>
  </si>
  <si>
    <t>Kisértékű tárgyi eszközök (magzati szívhangvizsgálók, automata vérnyomásmérők, pólyázóasztalok, bútorok, csecsemőmérlegek, mikrohullámú sütő, hűtőszekrény, nyomtatók, szűrőaudiométer, szakmai eszközök, telefon, kerékpártároló, számítógépek)</t>
  </si>
  <si>
    <t>Kisértékű tárgyi eszközök (hifi, számítógépek, fényképezőgép, takarítógép, szőnyegek, GPS, Music Center, kenyérpirító, MP3 CD rádiós magnó, mosogatógép, DVD lejátszó, fúró- vésőkalapács, dohányzóasztal, TV szekrény, telefonalközpont, hordozható vezetékes telefon)</t>
  </si>
  <si>
    <t>Kisértékű tárgyi eszközök (thonet székek, hangfal és mikrofon állványok, hordládák mikrofonokhoz, DPS hangszermikrofonok, mobiltelefonok, hűtő, falióra, fényképező, pelenkázó, monitortartók, iratmegsemmisítő, mikrohullámú sütő, tárolóvitrin, nyomtató, CD lejátszó)</t>
  </si>
  <si>
    <t>Kisértékű tárgyi eszközök (szalagfüggönyök, mobiltelefon, szőnyeg, kép, szekrény és polcrendszer, szerver javítás -fő alkatrész csere, riasztó rendszer cseréje, 4 db. nyomtató, multifunkcionális fax készülék, 5 db. számítógép konfiguráció, 5 db. Win Pro 10 szoftver, 5 db. LED monitor, 9 db. irattároló szekrény, 4 db. íróasztal, 7 db. hulladékgyűjtő, előszobafal, 6 db. mobiltelefon, 15 db. salgó polc, iratmegsemmisítő, 12 db. iratrendező szekrény, 8 db tárgyalószék, toronyventillátor 12 db, alsó-felső konyhabútor 2db, nylon sötétítő függöny, 8 db. szoftver Office 2016, 4 db számítógép, 6 db monitor, 2 db switch, 1 db APC menedzsment kártya, 6 db Panda bővítés, nyomtató 6 db)</t>
  </si>
  <si>
    <t>1. melléklet a 28/2017. (XI.23.) önkormányzati rendelethez</t>
  </si>
  <si>
    <t>2. melléklet a 28/2017. (XI.23.) önkormányzati rendelethez</t>
  </si>
  <si>
    <t>3. melléklet a 28/2017. (XI.23.) önkormányzati rendelethez</t>
  </si>
  <si>
    <t>4. melléklet a 28/2017. (XI.23.) önkormányzati rendelethez</t>
  </si>
  <si>
    <t>5. melléklet a 28/2017. (XI.23.) önkormányzati rendelethez</t>
  </si>
  <si>
    <t>6. melléklet a 28/2017. (XI.23.) önkormányzati rendelethez</t>
  </si>
  <si>
    <t>6.A. melléklet a 28/2017. (XI.23.) önkormányzati rendelethez</t>
  </si>
  <si>
    <t>7. melléklet a 28/2017. (XI.23.) önkormányzati rendelethez</t>
  </si>
  <si>
    <t>8. melléklet a 28/2017. (XI.23.) önkormányzati rendelethez</t>
  </si>
  <si>
    <t>9. melléklet a 28/2017. (XI.23.) önkormányzati rendelethez</t>
  </si>
</sst>
</file>

<file path=xl/styles.xml><?xml version="1.0" encoding="utf-8"?>
<styleSheet xmlns="http://schemas.openxmlformats.org/spreadsheetml/2006/main">
  <numFmts count="2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 numFmtId="177" formatCode="&quot;Igen&quot;;&quot;Igen&quot;;&quot;Nem&quot;"/>
    <numFmt numFmtId="178" formatCode="&quot;Igaz&quot;;&quot;Igaz&quot;;&quot;Hamis&quot;"/>
    <numFmt numFmtId="179" formatCode="&quot;Be&quot;;&quot;Be&quot;;&quot;Ki&quot;"/>
    <numFmt numFmtId="180" formatCode="[$¥€-2]\ #\ ##,000_);[Red]\([$€-2]\ #\ ##,000\)"/>
    <numFmt numFmtId="181" formatCode="#,##0;[Red]#,##0"/>
    <numFmt numFmtId="182" formatCode="#,##0.0"/>
  </numFmts>
  <fonts count="90">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u val="single"/>
      <sz val="11"/>
      <name val="Palatino Linotype"/>
      <family val="1"/>
    </font>
    <font>
      <b/>
      <i/>
      <u val="single"/>
      <sz val="11"/>
      <name val="Palatino Linotype"/>
      <family val="1"/>
    </font>
    <font>
      <b/>
      <sz val="12"/>
      <name val="Palatino Linotype"/>
      <family val="1"/>
    </font>
    <font>
      <b/>
      <sz val="9"/>
      <name val="Arial CE"/>
      <family val="0"/>
    </font>
    <font>
      <sz val="10"/>
      <name val="Tahoma"/>
      <family val="2"/>
    </font>
    <font>
      <i/>
      <u val="single"/>
      <sz val="11.5"/>
      <name val="Palatino Linotype"/>
      <family val="1"/>
    </font>
    <font>
      <b/>
      <i/>
      <sz val="10"/>
      <name val="Arial CE"/>
      <family val="0"/>
    </font>
    <font>
      <b/>
      <u val="single"/>
      <sz val="12"/>
      <name val="Palatino Linotype"/>
      <family val="1"/>
    </font>
    <font>
      <sz val="12"/>
      <name val="Palatino Linotype"/>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6"/>
      <name val="Palatino Linotype"/>
      <family val="1"/>
    </font>
    <font>
      <b/>
      <i/>
      <sz val="10"/>
      <color indexed="16"/>
      <name val="Palatino Linotype"/>
      <family val="1"/>
    </font>
    <font>
      <b/>
      <sz val="10"/>
      <color indexed="16"/>
      <name val="Arial CE"/>
      <family val="0"/>
    </font>
    <font>
      <sz val="10"/>
      <color indexed="16"/>
      <name val="Palatino Linotype"/>
      <family val="1"/>
    </font>
    <font>
      <b/>
      <i/>
      <sz val="10"/>
      <color indexed="16"/>
      <name val="Arial CE"/>
      <family val="0"/>
    </font>
    <font>
      <b/>
      <sz val="11"/>
      <color indexed="16"/>
      <name val="Palatino Linotype"/>
      <family val="1"/>
    </font>
    <font>
      <b/>
      <i/>
      <sz val="11"/>
      <color indexed="16"/>
      <name val="Palatino Linotype"/>
      <family val="1"/>
    </font>
    <font>
      <b/>
      <sz val="9"/>
      <color indexed="16"/>
      <name val="Palatino Linotype"/>
      <family val="1"/>
    </font>
    <font>
      <b/>
      <sz val="11"/>
      <color indexed="10"/>
      <name val="Palatino Linotype"/>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5" tint="-0.4999699890613556"/>
      <name val="Palatino Linotype"/>
      <family val="1"/>
    </font>
    <font>
      <b/>
      <i/>
      <sz val="10"/>
      <color theme="5" tint="-0.4999699890613556"/>
      <name val="Palatino Linotype"/>
      <family val="1"/>
    </font>
    <font>
      <b/>
      <sz val="10"/>
      <color theme="5" tint="-0.4999699890613556"/>
      <name val="Arial CE"/>
      <family val="0"/>
    </font>
    <font>
      <sz val="10"/>
      <color theme="5" tint="-0.4999699890613556"/>
      <name val="Palatino Linotype"/>
      <family val="1"/>
    </font>
    <font>
      <b/>
      <i/>
      <sz val="10"/>
      <color theme="5" tint="-0.4999699890613556"/>
      <name val="Arial CE"/>
      <family val="0"/>
    </font>
    <font>
      <b/>
      <sz val="11"/>
      <color theme="5" tint="-0.4999699890613556"/>
      <name val="Palatino Linotype"/>
      <family val="1"/>
    </font>
    <font>
      <b/>
      <i/>
      <sz val="11"/>
      <color theme="5" tint="-0.4999699890613556"/>
      <name val="Palatino Linotype"/>
      <family val="1"/>
    </font>
    <font>
      <b/>
      <sz val="9"/>
      <color theme="5" tint="-0.4999699890613556"/>
      <name val="Palatino Linotype"/>
      <family val="1"/>
    </font>
    <font>
      <b/>
      <sz val="11"/>
      <color rgb="FFFF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0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double"/>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border>
    <border>
      <left style="double"/>
      <right style="hair"/>
      <top style="hair"/>
      <bottom>
        <color indexed="63"/>
      </bottom>
    </border>
    <border>
      <left style="hair"/>
      <right style="medium"/>
      <top style="hair"/>
      <bottom/>
    </border>
    <border>
      <left style="hair"/>
      <right style="hair"/>
      <top/>
      <bottom style="hair"/>
    </border>
    <border>
      <left style="hair"/>
      <right style="hair"/>
      <top/>
      <bottom style="double"/>
    </border>
    <border>
      <left style="hair"/>
      <right style="medium"/>
      <top/>
      <bottom style="double"/>
    </border>
    <border>
      <left style="hair"/>
      <right/>
      <top style="hair"/>
      <bottom style="hair"/>
    </border>
    <border>
      <left style="double"/>
      <right style="hair"/>
      <top>
        <color indexed="63"/>
      </top>
      <bottom style="hair"/>
    </border>
    <border>
      <left style="hair"/>
      <right style="medium"/>
      <top/>
      <bottom style="hair"/>
    </border>
    <border>
      <left style="double"/>
      <right style="hair"/>
      <top style="hair"/>
      <bottom style="hair"/>
    </border>
    <border>
      <left style="hair"/>
      <right/>
      <top/>
      <bottom style="hair"/>
    </border>
    <border>
      <left style="medium"/>
      <right style="hair"/>
      <top/>
      <bottom style="hair"/>
    </border>
    <border>
      <left style="medium"/>
      <right style="hair"/>
      <top style="hair"/>
      <bottom style="double"/>
    </border>
    <border>
      <left style="hair"/>
      <right style="hair"/>
      <top style="hair"/>
      <bottom style="double"/>
    </border>
    <border>
      <left style="double"/>
      <right style="hair"/>
      <top style="hair"/>
      <bottom style="double"/>
    </border>
    <border>
      <left style="hair"/>
      <right style="medium"/>
      <top style="hair"/>
      <bottom style="double"/>
    </border>
    <border>
      <left style="medium"/>
      <right style="hair"/>
      <top style="medium"/>
      <bottom style="medium"/>
    </border>
    <border>
      <left style="hair"/>
      <right style="medium"/>
      <top style="medium"/>
      <bottom style="medium"/>
    </border>
    <border>
      <left/>
      <right/>
      <top style="thin"/>
      <bottom style="double"/>
    </border>
    <border>
      <left/>
      <right/>
      <top style="thin"/>
      <bottom style="medium"/>
    </border>
    <border>
      <left style="hair"/>
      <right style="hair"/>
      <top style="medium"/>
      <bottom style="hair"/>
    </border>
    <border>
      <left style="thin"/>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medium"/>
      <right style="hair"/>
      <top style="hair"/>
      <bottom/>
    </border>
    <border>
      <left style="hair"/>
      <right style="hair"/>
      <top/>
      <bottom/>
    </border>
    <border>
      <left style="hair"/>
      <right style="medium"/>
      <top/>
      <bottom/>
    </border>
    <border>
      <left style="hair"/>
      <right style="hair"/>
      <top style="medium"/>
      <bottom style="medium"/>
    </border>
    <border>
      <left style="medium"/>
      <right style="hair"/>
      <top/>
      <bottom/>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style="hair"/>
      <bottom/>
    </border>
    <border>
      <left style="double"/>
      <right style="hair"/>
      <top style="medium"/>
      <bottom style="hair"/>
    </border>
    <border>
      <left style="medium"/>
      <right/>
      <top style="medium"/>
      <bottom style="thin"/>
    </border>
    <border>
      <left style="medium"/>
      <right/>
      <top style="thin"/>
      <bottom style="double"/>
    </border>
    <border>
      <left style="medium"/>
      <right/>
      <top style="double"/>
      <bottom style="medium"/>
    </border>
    <border>
      <left style="medium"/>
      <right/>
      <top style="thin"/>
      <bottom style="medium"/>
    </border>
    <border>
      <left style="medium"/>
      <right/>
      <top style="thin"/>
      <bottom style="thin"/>
    </border>
    <border>
      <left/>
      <right/>
      <top/>
      <bottom style="medium"/>
    </border>
    <border>
      <left style="medium"/>
      <right style="thin"/>
      <top style="medium"/>
      <bottom style="medium"/>
    </border>
    <border>
      <left style="thin"/>
      <right/>
      <top style="medium"/>
      <bottom style="medium"/>
    </border>
    <border>
      <left style="thin"/>
      <right style="double"/>
      <top style="medium"/>
      <bottom style="medium"/>
    </border>
    <border>
      <left style="hair"/>
      <right style="hair"/>
      <top style="thin"/>
      <bottom style="thin"/>
    </border>
    <border>
      <left style="hair"/>
      <right/>
      <top style="thin"/>
      <bottom style="thin"/>
    </border>
    <border>
      <left>
        <color indexed="63"/>
      </left>
      <right>
        <color indexed="63"/>
      </right>
      <top style="thin"/>
      <bottom style="hair"/>
    </border>
    <border>
      <left>
        <color indexed="63"/>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style="hair"/>
      <bottom style="double"/>
    </border>
    <border>
      <left style="hair"/>
      <right style="double"/>
      <top style="double"/>
      <bottom>
        <color indexed="63"/>
      </bottom>
    </border>
    <border>
      <left>
        <color indexed="63"/>
      </left>
      <right style="hair"/>
      <top/>
      <bottom/>
    </border>
    <border>
      <left style="hair"/>
      <right style="double"/>
      <top>
        <color indexed="63"/>
      </top>
      <bottom style="hair"/>
    </border>
    <border>
      <left>
        <color indexed="63"/>
      </left>
      <right style="hair"/>
      <top>
        <color indexed="63"/>
      </top>
      <bottom style="hair"/>
    </border>
    <border>
      <left style="hair"/>
      <right style="double"/>
      <top style="hair"/>
      <bottom style="hair"/>
    </border>
    <border>
      <left style="hair"/>
      <right>
        <color indexed="63"/>
      </right>
      <top style="medium"/>
      <bottom style="hair"/>
    </border>
    <border>
      <left style="double"/>
      <right style="medium"/>
      <top style="medium"/>
      <bottom style="medium"/>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color indexed="63"/>
      </right>
      <top style="double"/>
      <bottom/>
    </border>
    <border>
      <left style="thin"/>
      <right/>
      <top/>
      <bottom style="thin"/>
    </border>
    <border>
      <left style="thin"/>
      <right>
        <color indexed="63"/>
      </right>
      <top/>
      <bottom style="medium"/>
    </border>
    <border>
      <left/>
      <right/>
      <top style="medium"/>
      <bottom/>
    </border>
    <border>
      <left style="hair"/>
      <right style="medium"/>
      <top style="thin"/>
      <bottom style="thin"/>
    </border>
    <border>
      <left style="double"/>
      <right style="medium"/>
      <top/>
      <bottom style="hair"/>
    </border>
    <border>
      <left style="double"/>
      <right style="medium"/>
      <top style="hair"/>
      <bottom style="hair"/>
    </border>
    <border>
      <left style="double"/>
      <right style="medium"/>
      <top style="thin"/>
      <bottom style="thin"/>
    </border>
    <border>
      <left style="double"/>
      <right style="medium"/>
      <top style="thin"/>
      <bottom style="medium"/>
    </border>
    <border>
      <left style="double"/>
      <right style="medium"/>
      <top style="hair"/>
      <bottom/>
    </border>
    <border>
      <left style="double"/>
      <right style="medium"/>
      <top/>
      <bottom style="medium"/>
    </border>
    <border>
      <left style="hair"/>
      <right>
        <color indexed="63"/>
      </right>
      <top/>
      <bottom style="medium"/>
    </border>
    <border>
      <left style="hair"/>
      <right/>
      <top>
        <color indexed="63"/>
      </top>
      <bottom>
        <color indexed="63"/>
      </bottom>
    </border>
    <border>
      <left style="double"/>
      <right style="hair"/>
      <top>
        <color indexed="63"/>
      </top>
      <bottom>
        <color indexed="63"/>
      </bottom>
    </border>
    <border>
      <left/>
      <right style="medium"/>
      <top/>
      <bottom/>
    </border>
    <border>
      <left/>
      <right style="medium"/>
      <top/>
      <bottom style="thin"/>
    </border>
    <border>
      <left style="thin"/>
      <right style="medium"/>
      <top style="medium"/>
      <bottom style="medium"/>
    </border>
    <border>
      <left/>
      <right/>
      <top/>
      <bottom style="hair"/>
    </border>
    <border>
      <left>
        <color indexed="63"/>
      </left>
      <right/>
      <top style="hair"/>
      <bottom style="hair"/>
    </border>
    <border>
      <left>
        <color indexed="63"/>
      </left>
      <right>
        <color indexed="63"/>
      </right>
      <top style="hair"/>
      <bottom>
        <color indexed="63"/>
      </bottom>
    </border>
    <border>
      <left style="hair"/>
      <right style="double"/>
      <top style="thin"/>
      <bottom style="thin"/>
    </border>
    <border>
      <left style="hair"/>
      <right style="double"/>
      <top style="thin"/>
      <bottom style="medium"/>
    </border>
    <border>
      <left style="hair"/>
      <right style="double"/>
      <top style="medium"/>
      <bottom style="medium"/>
    </border>
    <border>
      <left style="hair"/>
      <right style="double"/>
      <top style="hair"/>
      <bottom/>
    </border>
    <border>
      <left style="hair"/>
      <right style="double"/>
      <top/>
      <bottom style="medium"/>
    </border>
    <border>
      <left/>
      <right style="medium"/>
      <top style="medium"/>
      <bottom style="medium"/>
    </border>
    <border>
      <left/>
      <right/>
      <top/>
      <bottom style="double"/>
    </border>
    <border>
      <left style="medium"/>
      <right style="medium"/>
      <top style="medium"/>
      <bottom/>
    </border>
    <border>
      <left style="medium"/>
      <right style="medium"/>
      <top style="medium"/>
      <bottom style="medium"/>
    </border>
    <border>
      <left/>
      <right style="medium"/>
      <top/>
      <bottom style="medium"/>
    </border>
    <border>
      <left style="hair"/>
      <right style="hair"/>
      <top style="double"/>
      <bottom style="hair"/>
    </border>
    <border>
      <left style="hair"/>
      <right style="double"/>
      <top>
        <color indexed="63"/>
      </top>
      <bottom>
        <color indexed="63"/>
      </bottom>
    </border>
    <border>
      <left>
        <color indexed="63"/>
      </left>
      <right style="hair"/>
      <top style="double"/>
      <bottom style="hair"/>
    </border>
    <border>
      <left style="hair"/>
      <right style="double"/>
      <top style="hair"/>
      <bottom style="double"/>
    </border>
    <border>
      <left>
        <color indexed="63"/>
      </left>
      <right style="hair"/>
      <top style="hair"/>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medium"/>
      <top style="medium"/>
      <bottom/>
    </border>
    <border>
      <left style="hair"/>
      <right/>
      <top style="double"/>
      <bottom style="hair"/>
    </border>
    <border>
      <left style="hair"/>
      <right style="medium"/>
      <top style="double"/>
      <bottom style="hair"/>
    </border>
    <border>
      <left style="hair"/>
      <right style="double"/>
      <top style="double"/>
      <bottom style="hair"/>
    </border>
    <border>
      <left/>
      <right style="medium"/>
      <top style="medium"/>
      <bottom style="thin"/>
    </border>
    <border>
      <left style="double"/>
      <right>
        <color indexed="63"/>
      </right>
      <top style="double"/>
      <bottom style="medium"/>
    </border>
    <border>
      <left style="double"/>
      <right>
        <color indexed="63"/>
      </right>
      <top style="thin"/>
      <bottom style="medium"/>
    </border>
    <border>
      <left>
        <color indexed="63"/>
      </left>
      <right style="medium"/>
      <top style="thin"/>
      <bottom style="thin"/>
    </border>
    <border>
      <left>
        <color indexed="63"/>
      </left>
      <right style="medium"/>
      <top style="thin"/>
      <bottom style="double"/>
    </border>
    <border>
      <left>
        <color indexed="63"/>
      </left>
      <right style="medium"/>
      <top style="double"/>
      <bottom style="medium"/>
    </border>
    <border>
      <left>
        <color indexed="63"/>
      </left>
      <right style="medium"/>
      <top style="thin"/>
      <bottom style="medium"/>
    </border>
    <border>
      <left style="double"/>
      <right/>
      <top style="medium"/>
      <bottom style="medium"/>
    </border>
    <border>
      <left style="hair"/>
      <right style="hair"/>
      <top style="double"/>
      <bottom>
        <color indexed="63"/>
      </bottom>
    </border>
    <border>
      <left style="thin"/>
      <right>
        <color indexed="63"/>
      </right>
      <top style="double"/>
      <bottom style="double"/>
    </border>
    <border>
      <left style="thin"/>
      <right style="double"/>
      <top>
        <color indexed="63"/>
      </top>
      <bottom>
        <color indexed="63"/>
      </bottom>
    </border>
    <border>
      <left style="thin"/>
      <right>
        <color indexed="63"/>
      </right>
      <top/>
      <bottom style="double"/>
    </border>
    <border>
      <left>
        <color indexed="63"/>
      </left>
      <right style="hair"/>
      <top style="hair"/>
      <bottom style="double"/>
    </border>
    <border>
      <left style="hair"/>
      <right style="double"/>
      <top style="hair"/>
      <bottom style="medium"/>
    </border>
    <border>
      <left style="medium"/>
      <right style="hair"/>
      <top style="double"/>
      <bottom>
        <color indexed="63"/>
      </bottom>
    </border>
    <border>
      <left style="double"/>
      <right style="hair"/>
      <top style="hair"/>
      <bottom style="medium"/>
    </border>
    <border>
      <left style="hair"/>
      <right/>
      <top style="hair"/>
      <bottom style="medium"/>
    </border>
    <border>
      <left style="thin"/>
      <right style="medium"/>
      <top/>
      <bottom/>
    </border>
    <border>
      <left style="thin"/>
      <right style="medium"/>
      <top style="thin"/>
      <bottom style="thin"/>
    </border>
    <border>
      <left style="thin"/>
      <right style="medium"/>
      <top style="thin"/>
      <bottom style="double"/>
    </border>
    <border>
      <left style="thin"/>
      <right style="medium"/>
      <top/>
      <bottom style="double"/>
    </border>
    <border>
      <left style="thin"/>
      <right style="medium"/>
      <top/>
      <bottom style="thin"/>
    </border>
    <border>
      <left style="thin"/>
      <right style="medium"/>
      <top/>
      <bottom style="medium"/>
    </border>
    <border>
      <left>
        <color indexed="63"/>
      </left>
      <right>
        <color indexed="63"/>
      </right>
      <top style="thin"/>
      <bottom/>
    </border>
    <border>
      <left style="double"/>
      <right style="hair"/>
      <top>
        <color indexed="63"/>
      </top>
      <bottom style="medium"/>
    </border>
    <border>
      <left style="double"/>
      <right style="medium"/>
      <top>
        <color indexed="63"/>
      </top>
      <bottom>
        <color indexed="63"/>
      </bottom>
    </border>
    <border>
      <left style="medium"/>
      <right/>
      <top style="hair"/>
      <bottom style="hair"/>
    </border>
    <border>
      <left style="hair"/>
      <right style="medium"/>
      <top/>
      <bottom style="medium"/>
    </border>
    <border>
      <left style="hair"/>
      <right style="medium"/>
      <top style="hair"/>
      <bottom style="medium"/>
    </border>
    <border>
      <left>
        <color indexed="63"/>
      </left>
      <right style="medium"/>
      <top style="hair"/>
      <bottom style="hair"/>
    </border>
    <border>
      <left style="medium"/>
      <right/>
      <top style="medium"/>
      <bottom/>
    </border>
    <border>
      <left/>
      <right style="medium"/>
      <top style="medium"/>
      <bottom/>
    </border>
    <border>
      <left style="hair"/>
      <right>
        <color indexed="63"/>
      </right>
      <top style="medium"/>
      <bottom style="double"/>
    </border>
    <border>
      <left style="thin"/>
      <right/>
      <top style="medium"/>
      <bottom style="thin"/>
    </border>
    <border>
      <left style="thin"/>
      <right style="double"/>
      <top style="medium"/>
      <bottom style="thin"/>
    </border>
    <border>
      <left style="thin"/>
      <right style="medium"/>
      <top style="medium"/>
      <bottom style="thin"/>
    </border>
    <border>
      <left/>
      <right style="thin"/>
      <top style="medium"/>
      <bottom style="thin"/>
    </border>
    <border>
      <left>
        <color indexed="63"/>
      </left>
      <right style="thin"/>
      <top style="medium"/>
      <bottom style="medium"/>
    </border>
    <border>
      <left style="double"/>
      <right style="hair"/>
      <top>
        <color indexed="63"/>
      </top>
      <bottom style="double"/>
    </border>
    <border>
      <left>
        <color indexed="63"/>
      </left>
      <right style="hair"/>
      <top style="medium"/>
      <bottom style="hair"/>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top style="medium"/>
      <bottom/>
    </border>
    <border>
      <left style="hair"/>
      <right/>
      <top style="medium"/>
      <bottom style="medium"/>
    </border>
    <border>
      <left>
        <color indexed="63"/>
      </left>
      <right style="hair"/>
      <top style="medium"/>
      <bottom style="medium"/>
    </border>
    <border>
      <left style="hair"/>
      <right/>
      <top style="double"/>
      <bottom style="medium"/>
    </border>
    <border>
      <left/>
      <right style="hair"/>
      <top style="double"/>
      <bottom style="medium"/>
    </border>
    <border>
      <left/>
      <right style="double"/>
      <top style="hair"/>
      <bottom style="hair"/>
    </border>
    <border>
      <left>
        <color indexed="63"/>
      </left>
      <right style="hair"/>
      <top style="medium"/>
      <bottom>
        <color indexed="63"/>
      </bottom>
    </border>
    <border>
      <left style="double"/>
      <right style="medium"/>
      <top style="medium"/>
      <bottom/>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top style="thin"/>
      <bottom style="hair"/>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0" applyNumberForma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4" fillId="0" borderId="0" applyFon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0" fillId="22" borderId="7" applyNumberFormat="0" applyFont="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0" applyNumberFormat="0" applyBorder="0" applyAlignment="0" applyProtection="0"/>
    <xf numFmtId="0" fontId="75" fillId="30" borderId="8" applyNumberFormat="0" applyAlignment="0" applyProtection="0"/>
    <xf numFmtId="0" fontId="76"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79" fillId="32" borderId="0" applyNumberFormat="0" applyBorder="0" applyAlignment="0" applyProtection="0"/>
    <xf numFmtId="0" fontId="80"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639">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4" applyNumberFormat="1" applyFont="1" applyFill="1" applyAlignment="1">
      <alignment horizontal="center"/>
      <protection/>
    </xf>
    <xf numFmtId="3" fontId="2" fillId="0" borderId="0" xfId="64" applyNumberFormat="1" applyFont="1" applyFill="1">
      <alignment/>
      <protection/>
    </xf>
    <xf numFmtId="3" fontId="4" fillId="0" borderId="0" xfId="64" applyNumberFormat="1" applyFont="1" applyFill="1">
      <alignment/>
      <protection/>
    </xf>
    <xf numFmtId="3" fontId="2" fillId="0" borderId="0" xfId="64" applyNumberFormat="1" applyFont="1" applyFill="1" applyAlignment="1">
      <alignment vertical="center"/>
      <protection/>
    </xf>
    <xf numFmtId="3" fontId="2" fillId="0" borderId="0" xfId="64" applyNumberFormat="1" applyFont="1" applyFill="1" applyAlignment="1">
      <alignment horizontal="center" vertical="top"/>
      <protection/>
    </xf>
    <xf numFmtId="0" fontId="4" fillId="0" borderId="0" xfId="64" applyFont="1" applyFill="1" applyBorder="1" applyAlignment="1">
      <alignment vertical="top" wrapText="1"/>
      <protection/>
    </xf>
    <xf numFmtId="0" fontId="4" fillId="0" borderId="0" xfId="64" applyFont="1" applyFill="1" applyBorder="1" applyAlignment="1">
      <alignment horizontal="center"/>
      <protection/>
    </xf>
    <xf numFmtId="3" fontId="2" fillId="0" borderId="0" xfId="64" applyNumberFormat="1" applyFont="1" applyFill="1" applyAlignment="1">
      <alignment/>
      <protection/>
    </xf>
    <xf numFmtId="3" fontId="2" fillId="0" borderId="0" xfId="64" applyNumberFormat="1" applyFont="1" applyFill="1" applyAlignment="1">
      <alignment horizontal="center" vertical="center"/>
      <protection/>
    </xf>
    <xf numFmtId="3" fontId="5" fillId="0" borderId="0" xfId="64"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64" applyNumberFormat="1" applyFont="1" applyFill="1" applyBorder="1" applyAlignment="1">
      <alignment vertical="top" wrapText="1"/>
      <protection/>
    </xf>
    <xf numFmtId="3" fontId="2" fillId="0" borderId="0" xfId="64" applyNumberFormat="1" applyFont="1" applyFill="1" applyBorder="1" applyAlignment="1">
      <alignment horizontal="center"/>
      <protection/>
    </xf>
    <xf numFmtId="3" fontId="4" fillId="0" borderId="0" xfId="64" applyNumberFormat="1" applyFont="1" applyFill="1" applyBorder="1">
      <alignment/>
      <protection/>
    </xf>
    <xf numFmtId="3" fontId="4" fillId="0" borderId="0" xfId="64" applyNumberFormat="1" applyFont="1" applyFill="1" applyBorder="1" applyAlignment="1">
      <alignment vertical="top" wrapText="1"/>
      <protection/>
    </xf>
    <xf numFmtId="3" fontId="4" fillId="0" borderId="0" xfId="64" applyNumberFormat="1" applyFont="1" applyFill="1" applyBorder="1" applyAlignment="1">
      <alignment horizontal="center"/>
      <protection/>
    </xf>
    <xf numFmtId="3" fontId="2" fillId="0" borderId="0" xfId="64" applyNumberFormat="1" applyFont="1" applyFill="1" applyAlignment="1">
      <alignment vertical="top" wrapText="1"/>
      <protection/>
    </xf>
    <xf numFmtId="3" fontId="2" fillId="0" borderId="0" xfId="64" applyNumberFormat="1" applyFont="1" applyFill="1" applyBorder="1" applyAlignment="1">
      <alignment horizontal="center" vertical="top" wrapText="1"/>
      <protection/>
    </xf>
    <xf numFmtId="3" fontId="4" fillId="0" borderId="0" xfId="64"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63"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3"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3" fontId="2" fillId="0" borderId="14" xfId="0" applyNumberFormat="1" applyFont="1" applyFill="1" applyBorder="1" applyAlignment="1">
      <alignment/>
    </xf>
    <xf numFmtId="3" fontId="2" fillId="0" borderId="0" xfId="0" applyNumberFormat="1" applyFont="1" applyFill="1" applyAlignment="1">
      <alignment/>
    </xf>
    <xf numFmtId="3" fontId="2" fillId="0" borderId="0" xfId="63" applyNumberFormat="1" applyFont="1" applyFill="1">
      <alignment/>
      <protection/>
    </xf>
    <xf numFmtId="3" fontId="2" fillId="0" borderId="0" xfId="63" applyNumberFormat="1" applyFont="1" applyFill="1" applyAlignment="1">
      <alignment horizontal="right"/>
      <protection/>
    </xf>
    <xf numFmtId="3" fontId="2" fillId="0" borderId="0" xfId="63" applyNumberFormat="1" applyFont="1" applyFill="1" applyAlignment="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center"/>
      <protection/>
    </xf>
    <xf numFmtId="3" fontId="4" fillId="0" borderId="15" xfId="63" applyNumberFormat="1" applyFont="1" applyFill="1" applyBorder="1" applyAlignment="1">
      <alignment horizontal="center"/>
      <protection/>
    </xf>
    <xf numFmtId="3" fontId="2" fillId="0" borderId="15" xfId="63" applyNumberFormat="1" applyFont="1" applyFill="1" applyBorder="1" applyAlignment="1">
      <alignment horizontal="center"/>
      <protection/>
    </xf>
    <xf numFmtId="3" fontId="4" fillId="0" borderId="15" xfId="63" applyNumberFormat="1" applyFont="1" applyFill="1" applyBorder="1" applyAlignment="1">
      <alignment wrapText="1"/>
      <protection/>
    </xf>
    <xf numFmtId="3" fontId="4" fillId="0" borderId="15" xfId="63" applyNumberFormat="1" applyFont="1" applyFill="1" applyBorder="1">
      <alignment/>
      <protection/>
    </xf>
    <xf numFmtId="3" fontId="4" fillId="0" borderId="0" xfId="63" applyNumberFormat="1" applyFont="1" applyFill="1">
      <alignment/>
      <protection/>
    </xf>
    <xf numFmtId="49" fontId="2" fillId="0" borderId="10" xfId="63" applyNumberFormat="1" applyFont="1" applyFill="1" applyBorder="1" applyAlignment="1">
      <alignment horizontal="center"/>
      <protection/>
    </xf>
    <xf numFmtId="3" fontId="2" fillId="0" borderId="0" xfId="63" applyNumberFormat="1" applyFont="1" applyFill="1" applyBorder="1" applyAlignment="1">
      <alignment horizontal="center"/>
      <protection/>
    </xf>
    <xf numFmtId="3" fontId="2" fillId="0" borderId="0" xfId="63" applyNumberFormat="1" applyFont="1" applyFill="1" applyBorder="1">
      <alignment/>
      <protection/>
    </xf>
    <xf numFmtId="3" fontId="2" fillId="0" borderId="0" xfId="63" applyNumberFormat="1" applyFont="1" applyFill="1" applyBorder="1" applyAlignment="1">
      <alignment horizontal="left" indent="2"/>
      <protection/>
    </xf>
    <xf numFmtId="3" fontId="4" fillId="0" borderId="12" xfId="63" applyNumberFormat="1" applyFont="1" applyFill="1" applyBorder="1" applyAlignment="1">
      <alignment horizontal="center"/>
      <protection/>
    </xf>
    <xf numFmtId="3" fontId="2" fillId="0" borderId="12" xfId="63" applyNumberFormat="1" applyFont="1" applyFill="1" applyBorder="1" applyAlignment="1">
      <alignment horizontal="center"/>
      <protection/>
    </xf>
    <xf numFmtId="3" fontId="4" fillId="0" borderId="12" xfId="63" applyNumberFormat="1" applyFont="1" applyFill="1" applyBorder="1">
      <alignment/>
      <protection/>
    </xf>
    <xf numFmtId="3" fontId="4"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5" fillId="0" borderId="0" xfId="63" applyNumberFormat="1" applyFont="1" applyFill="1" applyBorder="1" applyAlignment="1">
      <alignment horizontal="center"/>
      <protection/>
    </xf>
    <xf numFmtId="3" fontId="5" fillId="0" borderId="0" xfId="63" applyNumberFormat="1" applyFont="1" applyFill="1" applyBorder="1" applyAlignment="1">
      <alignment horizontal="left" indent="2"/>
      <protection/>
    </xf>
    <xf numFmtId="3" fontId="5" fillId="0" borderId="0" xfId="63" applyNumberFormat="1" applyFont="1" applyFill="1" applyBorder="1">
      <alignment/>
      <protection/>
    </xf>
    <xf numFmtId="3" fontId="5" fillId="0" borderId="0" xfId="63" applyNumberFormat="1" applyFont="1" applyFill="1">
      <alignment/>
      <protection/>
    </xf>
    <xf numFmtId="3" fontId="2" fillId="0" borderId="0" xfId="63" applyNumberFormat="1" applyFont="1" applyFill="1" applyBorder="1" applyAlignment="1">
      <alignment horizontal="left" indent="3"/>
      <protection/>
    </xf>
    <xf numFmtId="3" fontId="4" fillId="0" borderId="0" xfId="63" applyNumberFormat="1" applyFont="1" applyFill="1" applyBorder="1" applyAlignment="1">
      <alignment horizontal="center" vertical="center"/>
      <protection/>
    </xf>
    <xf numFmtId="3" fontId="4" fillId="0" borderId="0" xfId="63" applyNumberFormat="1" applyFont="1" applyFill="1" applyBorder="1" applyAlignment="1">
      <alignment vertical="center"/>
      <protection/>
    </xf>
    <xf numFmtId="3" fontId="2" fillId="0" borderId="0" xfId="63" applyNumberFormat="1" applyFont="1" applyFill="1" applyBorder="1" applyAlignment="1">
      <alignment horizontal="left"/>
      <protection/>
    </xf>
    <xf numFmtId="49" fontId="2" fillId="0" borderId="10" xfId="63" applyNumberFormat="1" applyFont="1" applyFill="1" applyBorder="1" applyAlignment="1">
      <alignment horizontal="center" vertical="top"/>
      <protection/>
    </xf>
    <xf numFmtId="3" fontId="2" fillId="0" borderId="0" xfId="63" applyNumberFormat="1" applyFont="1" applyFill="1" applyBorder="1" applyAlignment="1">
      <alignment horizontal="center" vertical="top"/>
      <protection/>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vertical="top"/>
      <protection/>
    </xf>
    <xf numFmtId="3" fontId="2" fillId="0" borderId="0" xfId="63" applyNumberFormat="1" applyFont="1" applyFill="1" applyAlignment="1">
      <alignment vertical="top"/>
      <protection/>
    </xf>
    <xf numFmtId="49" fontId="2" fillId="0" borderId="16" xfId="63" applyNumberFormat="1" applyFont="1" applyFill="1" applyBorder="1" applyAlignment="1">
      <alignment horizontal="center" vertical="center"/>
      <protection/>
    </xf>
    <xf numFmtId="3" fontId="4" fillId="0" borderId="17" xfId="63" applyNumberFormat="1" applyFont="1" applyFill="1" applyBorder="1" applyAlignment="1">
      <alignment horizontal="center" vertical="center"/>
      <protection/>
    </xf>
    <xf numFmtId="3" fontId="2" fillId="0" borderId="17" xfId="63" applyNumberFormat="1" applyFont="1" applyFill="1" applyBorder="1" applyAlignment="1">
      <alignment horizontal="center" vertical="center"/>
      <protection/>
    </xf>
    <xf numFmtId="3" fontId="4" fillId="0" borderId="17" xfId="63" applyNumberFormat="1" applyFont="1" applyFill="1" applyBorder="1" applyAlignment="1">
      <alignment vertical="center"/>
      <protection/>
    </xf>
    <xf numFmtId="3" fontId="2" fillId="0" borderId="0" xfId="63" applyNumberFormat="1" applyFont="1" applyFill="1" applyBorder="1" applyAlignment="1">
      <alignment/>
      <protection/>
    </xf>
    <xf numFmtId="3" fontId="2" fillId="0" borderId="0" xfId="63" applyNumberFormat="1" applyFont="1" applyFill="1" applyBorder="1" applyAlignment="1">
      <alignment horizontal="left" indent="1"/>
      <protection/>
    </xf>
    <xf numFmtId="3" fontId="2" fillId="0" borderId="0" xfId="63" applyNumberFormat="1" applyFont="1" applyFill="1" applyBorder="1" applyAlignment="1">
      <alignment horizontal="left" vertical="top" indent="1"/>
      <protection/>
    </xf>
    <xf numFmtId="49" fontId="2" fillId="0" borderId="0" xfId="63" applyNumberFormat="1" applyFont="1" applyFill="1" applyBorder="1" applyAlignment="1">
      <alignment horizontal="center"/>
      <protection/>
    </xf>
    <xf numFmtId="49" fontId="2" fillId="0" borderId="0" xfId="63" applyNumberFormat="1" applyFont="1" applyFill="1" applyAlignment="1">
      <alignment horizontal="center"/>
      <protection/>
    </xf>
    <xf numFmtId="3" fontId="4" fillId="0" borderId="0" xfId="63" applyNumberFormat="1" applyFont="1" applyFill="1" applyAlignment="1">
      <alignment horizontal="center"/>
      <protection/>
    </xf>
    <xf numFmtId="3" fontId="2" fillId="0" borderId="0" xfId="63" applyNumberFormat="1" applyFont="1" applyFill="1" applyAlignment="1">
      <alignment horizontal="center"/>
      <protection/>
    </xf>
    <xf numFmtId="3" fontId="10" fillId="0" borderId="11" xfId="0" applyNumberFormat="1" applyFont="1" applyFill="1" applyBorder="1" applyAlignment="1">
      <alignment horizontal="center" vertical="center" wrapText="1"/>
    </xf>
    <xf numFmtId="3" fontId="4" fillId="0" borderId="0" xfId="64" applyNumberFormat="1" applyFont="1" applyFill="1" applyAlignment="1">
      <alignment horizontal="center"/>
      <protection/>
    </xf>
    <xf numFmtId="3" fontId="4" fillId="0" borderId="0" xfId="64" applyNumberFormat="1" applyFont="1" applyFill="1" applyAlignment="1">
      <alignment horizontal="center" vertic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4" applyNumberFormat="1" applyFont="1" applyFill="1" applyAlignment="1">
      <alignment horizontal="center" vertical="center"/>
      <protection/>
    </xf>
    <xf numFmtId="3" fontId="13" fillId="0" borderId="18" xfId="0" applyNumberFormat="1" applyFont="1" applyFill="1" applyBorder="1" applyAlignment="1">
      <alignment/>
    </xf>
    <xf numFmtId="3" fontId="10" fillId="0" borderId="19" xfId="0" applyNumberFormat="1" applyFont="1" applyFill="1" applyBorder="1" applyAlignment="1">
      <alignment horizontal="center" wrapText="1"/>
    </xf>
    <xf numFmtId="3" fontId="10" fillId="0" borderId="20" xfId="0" applyNumberFormat="1" applyFont="1" applyFill="1" applyBorder="1" applyAlignment="1">
      <alignment horizontal="center" wrapText="1"/>
    </xf>
    <xf numFmtId="3" fontId="12" fillId="0" borderId="20" xfId="0" applyNumberFormat="1" applyFont="1" applyFill="1" applyBorder="1" applyAlignment="1">
      <alignment wrapText="1"/>
    </xf>
    <xf numFmtId="3" fontId="10" fillId="0" borderId="20"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3" fontId="6" fillId="0" borderId="0" xfId="0" applyNumberFormat="1" applyFont="1" applyFill="1" applyBorder="1" applyAlignment="1">
      <alignment horizontal="center" vertical="center"/>
    </xf>
    <xf numFmtId="3" fontId="17" fillId="0" borderId="0" xfId="0" applyNumberFormat="1" applyFont="1" applyFill="1" applyAlignment="1">
      <alignment horizontal="center" vertical="center"/>
    </xf>
    <xf numFmtId="0" fontId="2" fillId="0" borderId="0" xfId="63" applyNumberFormat="1" applyFont="1" applyFill="1" applyBorder="1" applyAlignment="1">
      <alignment horizontal="left" indent="3"/>
      <protection/>
    </xf>
    <xf numFmtId="3" fontId="10" fillId="0" borderId="21" xfId="0" applyNumberFormat="1" applyFont="1" applyFill="1" applyBorder="1" applyAlignment="1">
      <alignment/>
    </xf>
    <xf numFmtId="0" fontId="7" fillId="0" borderId="0" xfId="0" applyFont="1" applyFill="1" applyAlignment="1">
      <alignment/>
    </xf>
    <xf numFmtId="0" fontId="14" fillId="0" borderId="0" xfId="0" applyFont="1" applyFill="1" applyAlignment="1">
      <alignment/>
    </xf>
    <xf numFmtId="3" fontId="9" fillId="0" borderId="0" xfId="64"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5" fillId="0" borderId="0" xfId="64" applyNumberFormat="1" applyFont="1" applyFill="1" applyAlignment="1">
      <alignment horizontal="center"/>
      <protection/>
    </xf>
    <xf numFmtId="3" fontId="9" fillId="0" borderId="0" xfId="64" applyNumberFormat="1" applyFont="1" applyFill="1" applyBorder="1" applyAlignment="1">
      <alignment horizontal="center" vertical="center"/>
      <protection/>
    </xf>
    <xf numFmtId="3" fontId="10" fillId="0" borderId="22" xfId="0" applyNumberFormat="1" applyFont="1" applyFill="1" applyBorder="1" applyAlignment="1">
      <alignment/>
    </xf>
    <xf numFmtId="3" fontId="13" fillId="0" borderId="23" xfId="0" applyNumberFormat="1" applyFont="1" applyFill="1" applyBorder="1" applyAlignment="1">
      <alignment/>
    </xf>
    <xf numFmtId="3" fontId="10" fillId="0" borderId="24" xfId="0" applyNumberFormat="1" applyFont="1" applyFill="1" applyBorder="1" applyAlignment="1">
      <alignment/>
    </xf>
    <xf numFmtId="3" fontId="13" fillId="0" borderId="25" xfId="0" applyNumberFormat="1" applyFont="1" applyFill="1" applyBorder="1" applyAlignment="1">
      <alignment vertical="center"/>
    </xf>
    <xf numFmtId="3" fontId="19" fillId="0" borderId="0" xfId="64" applyNumberFormat="1" applyFont="1" applyFill="1" applyAlignment="1">
      <alignment horizontal="center" vertical="center"/>
      <protection/>
    </xf>
    <xf numFmtId="3" fontId="12" fillId="0" borderId="2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64" applyNumberFormat="1" applyFont="1" applyFill="1" applyBorder="1">
      <alignment/>
      <protection/>
    </xf>
    <xf numFmtId="3" fontId="10" fillId="0" borderId="26"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3" fontId="10" fillId="0" borderId="19" xfId="64" applyNumberFormat="1" applyFont="1" applyFill="1" applyBorder="1" applyAlignment="1">
      <alignment horizontal="center"/>
      <protection/>
    </xf>
    <xf numFmtId="3" fontId="10" fillId="0" borderId="20" xfId="64" applyNumberFormat="1" applyFont="1" applyFill="1" applyBorder="1" applyAlignment="1">
      <alignment horizontal="center"/>
      <protection/>
    </xf>
    <xf numFmtId="3" fontId="10" fillId="0" borderId="20" xfId="64" applyNumberFormat="1" applyFont="1" applyFill="1" applyBorder="1" applyAlignment="1">
      <alignment wrapText="1"/>
      <protection/>
    </xf>
    <xf numFmtId="3" fontId="10" fillId="0" borderId="20" xfId="64" applyNumberFormat="1" applyFont="1" applyFill="1" applyBorder="1" applyAlignment="1">
      <alignment horizontal="right"/>
      <protection/>
    </xf>
    <xf numFmtId="3" fontId="10" fillId="0" borderId="28" xfId="64" applyNumberFormat="1" applyFont="1" applyFill="1" applyBorder="1" applyAlignment="1">
      <alignment horizontal="right"/>
      <protection/>
    </xf>
    <xf numFmtId="3" fontId="13" fillId="0" borderId="29" xfId="64" applyNumberFormat="1" applyFont="1" applyFill="1" applyBorder="1" applyAlignment="1">
      <alignment horizontal="right"/>
      <protection/>
    </xf>
    <xf numFmtId="3" fontId="13" fillId="0" borderId="25" xfId="0" applyNumberFormat="1" applyFont="1" applyFill="1" applyBorder="1" applyAlignment="1">
      <alignment horizontal="right" wrapText="1"/>
    </xf>
    <xf numFmtId="3" fontId="13" fillId="0" borderId="30" xfId="0" applyNumberFormat="1" applyFont="1" applyFill="1" applyBorder="1" applyAlignment="1">
      <alignment horizontal="right" wrapText="1"/>
    </xf>
    <xf numFmtId="3" fontId="10" fillId="0" borderId="19" xfId="64" applyNumberFormat="1" applyFont="1" applyFill="1" applyBorder="1" applyAlignment="1">
      <alignment horizontal="center" vertical="center"/>
      <protection/>
    </xf>
    <xf numFmtId="3" fontId="10" fillId="0" borderId="20" xfId="64" applyNumberFormat="1" applyFont="1" applyFill="1" applyBorder="1" applyAlignment="1">
      <alignment horizontal="center" vertical="center"/>
      <protection/>
    </xf>
    <xf numFmtId="3" fontId="10" fillId="0" borderId="25" xfId="64" applyNumberFormat="1" applyFont="1" applyFill="1" applyBorder="1" applyAlignment="1">
      <alignment wrapText="1"/>
      <protection/>
    </xf>
    <xf numFmtId="3" fontId="10" fillId="0" borderId="20" xfId="64" applyNumberFormat="1" applyFont="1" applyFill="1" applyBorder="1" applyAlignment="1">
      <alignment horizontal="right" vertical="center"/>
      <protection/>
    </xf>
    <xf numFmtId="3" fontId="10" fillId="0" borderId="28" xfId="64" applyNumberFormat="1" applyFont="1" applyFill="1" applyBorder="1" applyAlignment="1">
      <alignment horizontal="right" vertical="center"/>
      <protection/>
    </xf>
    <xf numFmtId="3" fontId="13" fillId="0" borderId="31" xfId="64" applyNumberFormat="1" applyFont="1" applyFill="1" applyBorder="1" applyAlignment="1">
      <alignment horizontal="right"/>
      <protection/>
    </xf>
    <xf numFmtId="3" fontId="10" fillId="0" borderId="20" xfId="0" applyNumberFormat="1" applyFont="1" applyFill="1" applyBorder="1" applyAlignment="1">
      <alignment horizontal="right" wrapText="1"/>
    </xf>
    <xf numFmtId="3" fontId="10" fillId="0" borderId="21" xfId="0" applyNumberFormat="1" applyFont="1" applyFill="1" applyBorder="1" applyAlignment="1">
      <alignment horizontal="right" wrapText="1"/>
    </xf>
    <xf numFmtId="3" fontId="12" fillId="0" borderId="25" xfId="64" applyNumberFormat="1" applyFont="1" applyFill="1" applyBorder="1" applyAlignment="1">
      <alignment horizontal="right"/>
      <protection/>
    </xf>
    <xf numFmtId="3" fontId="12" fillId="0" borderId="32" xfId="64" applyNumberFormat="1" applyFont="1" applyFill="1" applyBorder="1" applyAlignment="1">
      <alignment horizontal="right"/>
      <protection/>
    </xf>
    <xf numFmtId="3" fontId="13" fillId="0" borderId="33" xfId="64" applyNumberFormat="1" applyFont="1" applyFill="1" applyBorder="1" applyAlignment="1">
      <alignment horizontal="center"/>
      <protection/>
    </xf>
    <xf numFmtId="3" fontId="12" fillId="0" borderId="30" xfId="0" applyNumberFormat="1" applyFont="1" applyFill="1" applyBorder="1" applyAlignment="1">
      <alignment horizontal="right" wrapText="1"/>
    </xf>
    <xf numFmtId="3" fontId="13" fillId="0" borderId="31" xfId="64" applyNumberFormat="1" applyFont="1" applyFill="1" applyBorder="1" applyAlignment="1">
      <alignment horizontal="right" vertical="center"/>
      <protection/>
    </xf>
    <xf numFmtId="3" fontId="10" fillId="0" borderId="20" xfId="0" applyNumberFormat="1" applyFont="1" applyFill="1" applyBorder="1" applyAlignment="1">
      <alignment horizontal="right" vertical="center" wrapText="1"/>
    </xf>
    <xf numFmtId="3" fontId="10" fillId="0" borderId="21" xfId="0" applyNumberFormat="1" applyFont="1" applyFill="1" applyBorder="1" applyAlignment="1">
      <alignment horizontal="right" vertical="center" wrapText="1"/>
    </xf>
    <xf numFmtId="3" fontId="10" fillId="0" borderId="20" xfId="64" applyNumberFormat="1" applyFont="1" applyFill="1" applyBorder="1" applyAlignment="1">
      <alignment vertical="center" wrapText="1"/>
      <protection/>
    </xf>
    <xf numFmtId="3" fontId="12" fillId="0" borderId="19" xfId="64" applyNumberFormat="1" applyFont="1" applyFill="1" applyBorder="1" applyAlignment="1">
      <alignment horizontal="center" vertical="center"/>
      <protection/>
    </xf>
    <xf numFmtId="3" fontId="12" fillId="0" borderId="20" xfId="64" applyNumberFormat="1" applyFont="1" applyFill="1" applyBorder="1" applyAlignment="1">
      <alignment horizontal="center" vertical="top"/>
      <protection/>
    </xf>
    <xf numFmtId="3" fontId="12" fillId="0" borderId="20" xfId="64" applyNumberFormat="1" applyFont="1" applyFill="1" applyBorder="1" applyAlignment="1">
      <alignment horizontal="center"/>
      <protection/>
    </xf>
    <xf numFmtId="3" fontId="12" fillId="0" borderId="20" xfId="64" applyNumberFormat="1" applyFont="1" applyFill="1" applyBorder="1" applyAlignment="1">
      <alignment horizontal="right"/>
      <protection/>
    </xf>
    <xf numFmtId="3" fontId="12" fillId="0" borderId="28" xfId="64" applyNumberFormat="1" applyFont="1" applyFill="1" applyBorder="1" applyAlignment="1">
      <alignment horizontal="right"/>
      <protection/>
    </xf>
    <xf numFmtId="3" fontId="16" fillId="0" borderId="31" xfId="64" applyNumberFormat="1" applyFont="1" applyFill="1" applyBorder="1" applyAlignment="1">
      <alignment horizontal="right" vertical="center"/>
      <protection/>
    </xf>
    <xf numFmtId="3" fontId="12" fillId="0" borderId="20"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25" xfId="64" applyNumberFormat="1" applyFont="1" applyFill="1" applyBorder="1" applyAlignment="1">
      <alignment horizontal="left" wrapText="1" indent="4"/>
      <protection/>
    </xf>
    <xf numFmtId="3" fontId="12" fillId="0" borderId="20" xfId="64" applyNumberFormat="1" applyFont="1" applyFill="1" applyBorder="1" applyAlignment="1">
      <alignment horizontal="center" vertical="center"/>
      <protection/>
    </xf>
    <xf numFmtId="3" fontId="12" fillId="0" borderId="20" xfId="64" applyNumberFormat="1" applyFont="1" applyFill="1" applyBorder="1" applyAlignment="1">
      <alignment vertical="center" wrapText="1"/>
      <protection/>
    </xf>
    <xf numFmtId="3" fontId="12" fillId="0" borderId="20" xfId="64" applyNumberFormat="1" applyFont="1" applyFill="1" applyBorder="1" applyAlignment="1">
      <alignment horizontal="right" vertical="center"/>
      <protection/>
    </xf>
    <xf numFmtId="3" fontId="12" fillId="0" borderId="28" xfId="64" applyNumberFormat="1" applyFont="1" applyFill="1" applyBorder="1" applyAlignment="1">
      <alignment horizontal="right" vertical="center"/>
      <protection/>
    </xf>
    <xf numFmtId="3" fontId="16" fillId="0" borderId="31" xfId="64" applyNumberFormat="1" applyFont="1" applyFill="1" applyBorder="1" applyAlignment="1">
      <alignment horizontal="right"/>
      <protection/>
    </xf>
    <xf numFmtId="3" fontId="10" fillId="0" borderId="25" xfId="64" applyNumberFormat="1" applyFont="1" applyFill="1" applyBorder="1" applyAlignment="1">
      <alignment horizontal="center" vertical="center"/>
      <protection/>
    </xf>
    <xf numFmtId="3" fontId="10" fillId="0" borderId="20" xfId="64" applyNumberFormat="1" applyFont="1" applyFill="1" applyBorder="1" applyAlignment="1">
      <alignment/>
      <protection/>
    </xf>
    <xf numFmtId="3" fontId="10" fillId="0" borderId="28" xfId="64" applyNumberFormat="1" applyFont="1" applyFill="1" applyBorder="1" applyAlignment="1">
      <alignment/>
      <protection/>
    </xf>
    <xf numFmtId="3" fontId="10" fillId="0" borderId="19" xfId="64" applyNumberFormat="1" applyFont="1" applyFill="1" applyBorder="1" applyAlignment="1">
      <alignment horizontal="center" vertical="top"/>
      <protection/>
    </xf>
    <xf numFmtId="49" fontId="12" fillId="0" borderId="20" xfId="64" applyNumberFormat="1" applyFont="1" applyFill="1" applyBorder="1" applyAlignment="1">
      <alignment horizontal="left" vertical="center" wrapText="1" indent="4"/>
      <protection/>
    </xf>
    <xf numFmtId="3" fontId="24" fillId="0" borderId="20" xfId="64" applyNumberFormat="1" applyFont="1" applyFill="1" applyBorder="1" applyAlignment="1">
      <alignment wrapText="1"/>
      <protection/>
    </xf>
    <xf numFmtId="3" fontId="10" fillId="0" borderId="25" xfId="64" applyNumberFormat="1" applyFont="1" applyFill="1" applyBorder="1" applyAlignment="1">
      <alignment horizontal="center"/>
      <protection/>
    </xf>
    <xf numFmtId="0" fontId="10" fillId="0" borderId="20" xfId="70" applyFont="1" applyFill="1" applyBorder="1" applyAlignment="1">
      <alignment wrapText="1"/>
      <protection/>
    </xf>
    <xf numFmtId="3" fontId="10" fillId="0" borderId="34" xfId="64" applyNumberFormat="1" applyFont="1" applyFill="1" applyBorder="1" applyAlignment="1">
      <alignment horizontal="center" vertical="center"/>
      <protection/>
    </xf>
    <xf numFmtId="3" fontId="10" fillId="0" borderId="35" xfId="64" applyNumberFormat="1" applyFont="1" applyFill="1" applyBorder="1" applyAlignment="1">
      <alignment horizontal="right" vertical="center"/>
      <protection/>
    </xf>
    <xf numFmtId="3" fontId="13" fillId="0" borderId="36" xfId="64" applyNumberFormat="1" applyFont="1" applyFill="1" applyBorder="1" applyAlignment="1">
      <alignment horizontal="right" vertical="center"/>
      <protection/>
    </xf>
    <xf numFmtId="3" fontId="10" fillId="0" borderId="35" xfId="0" applyNumberFormat="1" applyFont="1" applyFill="1" applyBorder="1" applyAlignment="1">
      <alignment horizontal="right" vertical="center" wrapText="1"/>
    </xf>
    <xf numFmtId="3" fontId="10" fillId="0" borderId="37" xfId="0" applyNumberFormat="1" applyFont="1" applyFill="1" applyBorder="1" applyAlignment="1">
      <alignment horizontal="right" vertical="center" wrapText="1"/>
    </xf>
    <xf numFmtId="3" fontId="10" fillId="0" borderId="33" xfId="64" applyNumberFormat="1" applyFont="1" applyFill="1" applyBorder="1" applyAlignment="1">
      <alignment horizontal="center" vertical="center"/>
      <protection/>
    </xf>
    <xf numFmtId="3" fontId="13" fillId="0" borderId="25" xfId="64" applyNumberFormat="1" applyFont="1" applyFill="1" applyBorder="1" applyAlignment="1">
      <alignment horizontal="center" vertical="center" wrapText="1"/>
      <protection/>
    </xf>
    <xf numFmtId="3" fontId="13" fillId="0" borderId="25" xfId="64" applyNumberFormat="1" applyFont="1" applyFill="1" applyBorder="1" applyAlignment="1">
      <alignment horizontal="center" vertical="center"/>
      <protection/>
    </xf>
    <xf numFmtId="3" fontId="13" fillId="0" borderId="25" xfId="64" applyNumberFormat="1" applyFont="1" applyFill="1" applyBorder="1" applyAlignment="1">
      <alignment horizontal="right" vertical="center"/>
      <protection/>
    </xf>
    <xf numFmtId="3" fontId="6" fillId="0" borderId="0" xfId="64" applyNumberFormat="1" applyFont="1" applyFill="1">
      <alignment/>
      <protection/>
    </xf>
    <xf numFmtId="3" fontId="16" fillId="0" borderId="33" xfId="64" applyNumberFormat="1" applyFont="1" applyFill="1" applyBorder="1" applyAlignment="1">
      <alignment horizontal="center"/>
      <protection/>
    </xf>
    <xf numFmtId="3" fontId="16" fillId="0" borderId="25" xfId="64" applyNumberFormat="1" applyFont="1" applyFill="1" applyBorder="1" applyAlignment="1">
      <alignment horizontal="center"/>
      <protection/>
    </xf>
    <xf numFmtId="3" fontId="16" fillId="0" borderId="25" xfId="0" applyNumberFormat="1" applyFont="1" applyFill="1" applyBorder="1" applyAlignment="1">
      <alignment horizontal="right" wrapText="1"/>
    </xf>
    <xf numFmtId="3" fontId="16" fillId="0" borderId="30" xfId="0" applyNumberFormat="1" applyFont="1" applyFill="1" applyBorder="1" applyAlignment="1">
      <alignment horizontal="right" wrapText="1"/>
    </xf>
    <xf numFmtId="3" fontId="19" fillId="0" borderId="0" xfId="64" applyNumberFormat="1" applyFont="1" applyFill="1" applyAlignment="1">
      <alignment horizontal="center"/>
      <protection/>
    </xf>
    <xf numFmtId="3" fontId="12" fillId="0" borderId="20" xfId="0" applyNumberFormat="1" applyFont="1" applyFill="1" applyBorder="1" applyAlignment="1">
      <alignment horizontal="right" wrapText="1"/>
    </xf>
    <xf numFmtId="3" fontId="12" fillId="0" borderId="21" xfId="0" applyNumberFormat="1" applyFont="1" applyFill="1" applyBorder="1" applyAlignment="1">
      <alignment horizontal="right" wrapText="1"/>
    </xf>
    <xf numFmtId="3" fontId="9" fillId="0" borderId="0" xfId="64" applyNumberFormat="1" applyFont="1" applyFill="1" applyBorder="1" applyAlignment="1">
      <alignment horizontal="center" vertical="center" wrapText="1"/>
      <protection/>
    </xf>
    <xf numFmtId="3" fontId="17" fillId="0" borderId="19" xfId="64" applyNumberFormat="1" applyFont="1" applyFill="1" applyBorder="1" applyAlignment="1">
      <alignment horizontal="center" vertical="center"/>
      <protection/>
    </xf>
    <xf numFmtId="3" fontId="17" fillId="0" borderId="20" xfId="64" applyNumberFormat="1" applyFont="1" applyFill="1" applyBorder="1" applyAlignment="1">
      <alignment horizontal="center" vertical="center"/>
      <protection/>
    </xf>
    <xf numFmtId="3" fontId="17" fillId="0" borderId="20" xfId="64" applyNumberFormat="1" applyFont="1" applyFill="1" applyBorder="1" applyAlignment="1">
      <alignment horizontal="right" vertical="center"/>
      <protection/>
    </xf>
    <xf numFmtId="3" fontId="17" fillId="0" borderId="28" xfId="64" applyNumberFormat="1" applyFont="1" applyFill="1" applyBorder="1" applyAlignment="1">
      <alignment horizontal="right" vertical="center"/>
      <protection/>
    </xf>
    <xf numFmtId="3" fontId="17" fillId="0" borderId="20" xfId="0" applyNumberFormat="1" applyFont="1" applyFill="1" applyBorder="1" applyAlignment="1">
      <alignment horizontal="right" wrapText="1"/>
    </xf>
    <xf numFmtId="3" fontId="17" fillId="0" borderId="21" xfId="0" applyNumberFormat="1" applyFont="1" applyFill="1" applyBorder="1" applyAlignment="1">
      <alignment horizontal="right" wrapText="1"/>
    </xf>
    <xf numFmtId="3" fontId="17" fillId="0" borderId="0" xfId="64" applyNumberFormat="1" applyFont="1" applyFill="1" applyAlignment="1">
      <alignment horizontal="center" vertical="center"/>
      <protection/>
    </xf>
    <xf numFmtId="3" fontId="18" fillId="0" borderId="31" xfId="64" applyNumberFormat="1" applyFont="1" applyFill="1" applyBorder="1" applyAlignment="1">
      <alignment horizontal="right"/>
      <protection/>
    </xf>
    <xf numFmtId="3" fontId="12" fillId="0" borderId="20" xfId="64" applyNumberFormat="1" applyFont="1" applyFill="1" applyBorder="1" applyAlignment="1">
      <alignment horizontal="left" wrapText="1" indent="2"/>
      <protection/>
    </xf>
    <xf numFmtId="3" fontId="17" fillId="0" borderId="0" xfId="64"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3" xfId="64" applyNumberFormat="1" applyFont="1" applyFill="1" applyBorder="1" applyAlignment="1">
      <alignment horizontal="center"/>
      <protection/>
    </xf>
    <xf numFmtId="0" fontId="6" fillId="0" borderId="0" xfId="64" applyNumberFormat="1" applyFont="1" applyFill="1" applyBorder="1" applyAlignment="1">
      <alignment horizontal="center"/>
      <protection/>
    </xf>
    <xf numFmtId="3" fontId="2" fillId="0" borderId="19" xfId="64" applyNumberFormat="1" applyFont="1" applyFill="1" applyBorder="1" applyAlignment="1">
      <alignment vertical="center" wrapText="1"/>
      <protection/>
    </xf>
    <xf numFmtId="3" fontId="2" fillId="0" borderId="21" xfId="0" applyNumberFormat="1" applyFont="1" applyFill="1" applyBorder="1" applyAlignment="1">
      <alignment horizontal="right" vertical="center" wrapText="1"/>
    </xf>
    <xf numFmtId="3" fontId="4" fillId="0" borderId="38" xfId="64" applyNumberFormat="1" applyFont="1" applyFill="1" applyBorder="1" applyAlignment="1">
      <alignment horizontal="center" vertical="center" wrapText="1"/>
      <protection/>
    </xf>
    <xf numFmtId="3" fontId="4" fillId="0" borderId="39" xfId="64" applyNumberFormat="1" applyFont="1" applyFill="1" applyBorder="1" applyAlignment="1">
      <alignment vertical="center"/>
      <protection/>
    </xf>
    <xf numFmtId="0" fontId="6" fillId="0" borderId="0" xfId="64" applyNumberFormat="1" applyFont="1" applyFill="1" applyBorder="1" applyAlignment="1">
      <alignment horizontal="center" vertical="top"/>
      <protection/>
    </xf>
    <xf numFmtId="3" fontId="6" fillId="0" borderId="0" xfId="64" applyNumberFormat="1" applyFont="1" applyFill="1" applyAlignment="1">
      <alignment vertical="top"/>
      <protection/>
    </xf>
    <xf numFmtId="3" fontId="6" fillId="0" borderId="0" xfId="0" applyNumberFormat="1" applyFont="1" applyFill="1" applyAlignment="1">
      <alignment/>
    </xf>
    <xf numFmtId="3" fontId="20" fillId="0" borderId="0" xfId="0" applyNumberFormat="1" applyFont="1" applyFill="1" applyAlignment="1">
      <alignment horizontal="center"/>
    </xf>
    <xf numFmtId="3" fontId="26" fillId="0" borderId="19" xfId="64" applyNumberFormat="1" applyFont="1" applyFill="1" applyBorder="1" applyAlignment="1">
      <alignment horizontal="center" vertical="center"/>
      <protection/>
    </xf>
    <xf numFmtId="3" fontId="26" fillId="0" borderId="20" xfId="64" applyNumberFormat="1" applyFont="1" applyFill="1" applyBorder="1" applyAlignment="1">
      <alignment horizontal="center" vertical="center"/>
      <protection/>
    </xf>
    <xf numFmtId="3" fontId="26" fillId="0" borderId="20" xfId="64" applyNumberFormat="1" applyFont="1" applyFill="1" applyBorder="1" applyAlignment="1">
      <alignment horizontal="right" vertical="center"/>
      <protection/>
    </xf>
    <xf numFmtId="3" fontId="26" fillId="0" borderId="28" xfId="64" applyNumberFormat="1" applyFont="1" applyFill="1" applyBorder="1" applyAlignment="1">
      <alignment horizontal="right" vertical="center"/>
      <protection/>
    </xf>
    <xf numFmtId="3" fontId="27" fillId="0" borderId="31" xfId="64" applyNumberFormat="1" applyFont="1" applyFill="1" applyBorder="1" applyAlignment="1">
      <alignment horizontal="right" vertical="center"/>
      <protection/>
    </xf>
    <xf numFmtId="3" fontId="26" fillId="0" borderId="20" xfId="0" applyNumberFormat="1" applyFont="1" applyFill="1" applyBorder="1" applyAlignment="1">
      <alignment horizontal="right" vertical="center" wrapText="1"/>
    </xf>
    <xf numFmtId="3" fontId="26" fillId="0" borderId="21" xfId="0" applyNumberFormat="1" applyFont="1" applyFill="1" applyBorder="1" applyAlignment="1">
      <alignment horizontal="right" vertical="center" wrapText="1"/>
    </xf>
    <xf numFmtId="3" fontId="26" fillId="0" borderId="0" xfId="64" applyNumberFormat="1" applyFont="1" applyFill="1" applyAlignment="1">
      <alignment horizontal="center" vertical="center"/>
      <protection/>
    </xf>
    <xf numFmtId="3" fontId="10" fillId="0" borderId="22" xfId="0" applyNumberFormat="1" applyFont="1" applyFill="1" applyBorder="1" applyAlignment="1">
      <alignment horizontal="right" vertical="center" wrapText="1"/>
    </xf>
    <xf numFmtId="3" fontId="10" fillId="0" borderId="25" xfId="0" applyNumberFormat="1" applyFont="1" applyFill="1" applyBorder="1" applyAlignment="1">
      <alignment horizontal="right" wrapText="1"/>
    </xf>
    <xf numFmtId="3" fontId="10" fillId="0" borderId="25" xfId="64" applyNumberFormat="1" applyFont="1" applyFill="1" applyBorder="1" applyAlignment="1">
      <alignment horizontal="right"/>
      <protection/>
    </xf>
    <xf numFmtId="3" fontId="10" fillId="0" borderId="32" xfId="64" applyNumberFormat="1" applyFont="1" applyFill="1" applyBorder="1" applyAlignment="1">
      <alignment horizontal="right"/>
      <protection/>
    </xf>
    <xf numFmtId="0" fontId="9"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protection/>
    </xf>
    <xf numFmtId="3" fontId="6" fillId="0" borderId="0" xfId="64"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0" xfId="0" applyNumberFormat="1" applyFont="1" applyFill="1" applyBorder="1" applyAlignment="1">
      <alignment horizontal="right" vertical="center" wrapText="1"/>
    </xf>
    <xf numFmtId="3" fontId="17" fillId="0" borderId="21" xfId="0" applyNumberFormat="1" applyFont="1" applyFill="1" applyBorder="1" applyAlignment="1">
      <alignment horizontal="right" vertical="center" wrapText="1"/>
    </xf>
    <xf numFmtId="3" fontId="10" fillId="0" borderId="20" xfId="64" applyNumberFormat="1" applyFont="1" applyFill="1" applyBorder="1" applyAlignment="1">
      <alignment horizontal="left" wrapText="1"/>
      <protection/>
    </xf>
    <xf numFmtId="3" fontId="10" fillId="0" borderId="30" xfId="0" applyNumberFormat="1" applyFont="1" applyFill="1" applyBorder="1" applyAlignment="1">
      <alignment horizontal="right" wrapText="1"/>
    </xf>
    <xf numFmtId="3" fontId="18" fillId="0" borderId="31" xfId="64" applyNumberFormat="1" applyFont="1" applyFill="1" applyBorder="1" applyAlignment="1">
      <alignment horizontal="right" vertical="center"/>
      <protection/>
    </xf>
    <xf numFmtId="3" fontId="6" fillId="0" borderId="0" xfId="0" applyNumberFormat="1" applyFont="1" applyFill="1" applyAlignment="1">
      <alignment vertical="center"/>
    </xf>
    <xf numFmtId="3" fontId="10" fillId="0" borderId="0" xfId="0" applyNumberFormat="1" applyFont="1" applyFill="1" applyAlignment="1">
      <alignment horizontal="right" vertical="center"/>
    </xf>
    <xf numFmtId="0" fontId="2" fillId="0" borderId="0" xfId="0" applyFont="1" applyBorder="1" applyAlignment="1">
      <alignment vertical="top"/>
    </xf>
    <xf numFmtId="0" fontId="2" fillId="0" borderId="0" xfId="0" applyFont="1" applyBorder="1" applyAlignment="1">
      <alignment/>
    </xf>
    <xf numFmtId="3" fontId="12"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15" xfId="63" applyNumberFormat="1" applyFont="1" applyFill="1" applyBorder="1" applyAlignment="1">
      <alignment horizontal="left" textRotation="90" wrapText="1"/>
      <protection/>
    </xf>
    <xf numFmtId="3" fontId="2" fillId="0" borderId="15" xfId="63" applyNumberFormat="1" applyFont="1" applyFill="1" applyBorder="1" applyAlignment="1">
      <alignment horizontal="center" wrapText="1"/>
      <protection/>
    </xf>
    <xf numFmtId="3" fontId="4" fillId="0" borderId="15" xfId="63" applyNumberFormat="1" applyFont="1" applyFill="1" applyBorder="1" applyAlignment="1">
      <alignment horizontal="left" wrapText="1"/>
      <protection/>
    </xf>
    <xf numFmtId="3" fontId="4" fillId="0" borderId="0" xfId="63" applyNumberFormat="1" applyFont="1" applyFill="1" applyBorder="1" applyAlignment="1">
      <alignment horizontal="left"/>
      <protection/>
    </xf>
    <xf numFmtId="3" fontId="4" fillId="0" borderId="0" xfId="63" applyNumberFormat="1" applyFont="1" applyFill="1" applyAlignment="1">
      <alignment horizontal="left"/>
      <protection/>
    </xf>
    <xf numFmtId="3" fontId="4" fillId="0" borderId="0" xfId="63" applyNumberFormat="1" applyFont="1" applyFill="1" applyBorder="1" applyAlignment="1">
      <alignment horizontal="left" wrapText="1"/>
      <protection/>
    </xf>
    <xf numFmtId="3" fontId="2" fillId="0" borderId="0" xfId="63"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4" fillId="0" borderId="14" xfId="63" applyNumberFormat="1" applyFont="1" applyFill="1" applyBorder="1" applyAlignment="1">
      <alignment horizontal="left" textRotation="90" wrapText="1"/>
      <protection/>
    </xf>
    <xf numFmtId="3" fontId="2" fillId="0" borderId="14" xfId="63" applyNumberFormat="1" applyFont="1" applyFill="1" applyBorder="1" applyAlignment="1">
      <alignment horizontal="center" wrapText="1"/>
      <protection/>
    </xf>
    <xf numFmtId="3" fontId="4" fillId="0" borderId="14" xfId="63"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2" xfId="0" applyFont="1" applyFill="1" applyBorder="1" applyAlignment="1">
      <alignment vertical="center"/>
    </xf>
    <xf numFmtId="0" fontId="2" fillId="0" borderId="14" xfId="0" applyFont="1" applyFill="1" applyBorder="1" applyAlignment="1">
      <alignment horizontal="center"/>
    </xf>
    <xf numFmtId="0" fontId="2" fillId="0" borderId="14" xfId="0" applyFont="1" applyFill="1" applyBorder="1" applyAlignment="1">
      <alignment horizontal="left" wrapText="1" indent="1"/>
    </xf>
    <xf numFmtId="0" fontId="4"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41"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41"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1"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20" fillId="0" borderId="0" xfId="64" applyNumberFormat="1" applyFont="1" applyFill="1" applyBorder="1" applyAlignment="1">
      <alignment horizontal="center" vertical="center"/>
      <protection/>
    </xf>
    <xf numFmtId="0" fontId="20" fillId="0" borderId="0" xfId="64" applyNumberFormat="1" applyFont="1" applyFill="1" applyBorder="1" applyAlignment="1">
      <alignment horizontal="center"/>
      <protection/>
    </xf>
    <xf numFmtId="3" fontId="10" fillId="0" borderId="25" xfId="64" applyNumberFormat="1" applyFont="1" applyFill="1" applyBorder="1" applyAlignment="1">
      <alignment horizontal="right" vertical="center"/>
      <protection/>
    </xf>
    <xf numFmtId="3" fontId="10" fillId="0" borderId="32" xfId="64" applyNumberFormat="1" applyFont="1" applyFill="1" applyBorder="1" applyAlignment="1">
      <alignment horizontal="right" vertical="center"/>
      <protection/>
    </xf>
    <xf numFmtId="0" fontId="20" fillId="0" borderId="0" xfId="64" applyNumberFormat="1" applyFont="1" applyFill="1" applyBorder="1" applyAlignment="1">
      <alignment horizontal="lef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64" applyNumberFormat="1" applyFont="1" applyFill="1" applyBorder="1" applyAlignment="1">
      <alignment vertical="center" wrapText="1"/>
      <protection/>
    </xf>
    <xf numFmtId="0" fontId="2" fillId="0" borderId="0" xfId="0" applyFont="1" applyFill="1" applyAlignment="1">
      <alignment wrapText="1"/>
    </xf>
    <xf numFmtId="3" fontId="10" fillId="0" borderId="42" xfId="0" applyNumberFormat="1" applyFont="1" applyFill="1" applyBorder="1" applyAlignment="1">
      <alignment horizontal="center" vertical="center"/>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43" xfId="63" applyNumberFormat="1" applyFont="1" applyFill="1" applyBorder="1" applyAlignment="1">
      <alignment horizontal="center" vertical="center" wrapText="1"/>
      <protection/>
    </xf>
    <xf numFmtId="3" fontId="2" fillId="0" borderId="0" xfId="63" applyNumberFormat="1" applyFont="1" applyFill="1" applyBorder="1" applyAlignment="1">
      <alignment horizontal="center" vertical="top" wrapText="1"/>
      <protection/>
    </xf>
    <xf numFmtId="3" fontId="10" fillId="0" borderId="44" xfId="0" applyNumberFormat="1" applyFont="1" applyFill="1" applyBorder="1" applyAlignment="1">
      <alignment horizontal="center"/>
    </xf>
    <xf numFmtId="3" fontId="10" fillId="0" borderId="42" xfId="0" applyNumberFormat="1" applyFont="1" applyFill="1" applyBorder="1" applyAlignment="1">
      <alignment horizontal="center"/>
    </xf>
    <xf numFmtId="3" fontId="10" fillId="0" borderId="42" xfId="0" applyNumberFormat="1" applyFont="1" applyFill="1" applyBorder="1" applyAlignment="1">
      <alignment/>
    </xf>
    <xf numFmtId="3" fontId="12" fillId="0" borderId="42" xfId="0" applyNumberFormat="1" applyFont="1" applyFill="1" applyBorder="1" applyAlignment="1">
      <alignment/>
    </xf>
    <xf numFmtId="3" fontId="10" fillId="0" borderId="45" xfId="0" applyNumberFormat="1" applyFont="1" applyFill="1" applyBorder="1" applyAlignment="1">
      <alignment/>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center"/>
    </xf>
    <xf numFmtId="3" fontId="10" fillId="0" borderId="20" xfId="66" applyNumberFormat="1" applyFont="1" applyFill="1" applyBorder="1" applyAlignment="1">
      <alignment horizontal="left"/>
      <protection/>
    </xf>
    <xf numFmtId="3" fontId="10" fillId="0" borderId="19"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3" fontId="10" fillId="0" borderId="20" xfId="66" applyNumberFormat="1" applyFont="1" applyFill="1" applyBorder="1" applyAlignment="1">
      <alignment vertical="center"/>
      <protection/>
    </xf>
    <xf numFmtId="3" fontId="10" fillId="0" borderId="19"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3" fontId="10" fillId="0" borderId="20" xfId="66" applyNumberFormat="1" applyFont="1" applyFill="1" applyBorder="1" applyAlignment="1">
      <alignment horizontal="left" vertical="top" indent="2"/>
      <protection/>
    </xf>
    <xf numFmtId="3" fontId="10"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3" fontId="13" fillId="0" borderId="21" xfId="0" applyNumberFormat="1" applyFont="1" applyFill="1" applyBorder="1" applyAlignment="1">
      <alignment vertical="center"/>
    </xf>
    <xf numFmtId="3" fontId="10" fillId="0" borderId="20" xfId="0" applyNumberFormat="1" applyFont="1" applyFill="1" applyBorder="1" applyAlignment="1">
      <alignment vertical="top"/>
    </xf>
    <xf numFmtId="3" fontId="12" fillId="0" borderId="20" xfId="0" applyNumberFormat="1" applyFont="1" applyFill="1" applyBorder="1" applyAlignment="1">
      <alignment vertical="top"/>
    </xf>
    <xf numFmtId="3" fontId="13" fillId="0" borderId="21" xfId="0" applyNumberFormat="1" applyFont="1" applyFill="1" applyBorder="1" applyAlignment="1">
      <alignment vertical="top"/>
    </xf>
    <xf numFmtId="0" fontId="0" fillId="0" borderId="20" xfId="0" applyFont="1" applyFill="1" applyBorder="1" applyAlignment="1">
      <alignment/>
    </xf>
    <xf numFmtId="0" fontId="23" fillId="0" borderId="20" xfId="0" applyFont="1" applyFill="1" applyBorder="1" applyAlignment="1">
      <alignment/>
    </xf>
    <xf numFmtId="3" fontId="10" fillId="0" borderId="33" xfId="0" applyNumberFormat="1" applyFont="1" applyFill="1" applyBorder="1" applyAlignment="1">
      <alignment horizontal="center"/>
    </xf>
    <xf numFmtId="3" fontId="10" fillId="0" borderId="25" xfId="0" applyNumberFormat="1" applyFont="1" applyFill="1" applyBorder="1" applyAlignment="1">
      <alignment horizontal="center"/>
    </xf>
    <xf numFmtId="3" fontId="10" fillId="0" borderId="25" xfId="0" applyNumberFormat="1" applyFont="1" applyFill="1" applyBorder="1" applyAlignment="1">
      <alignment vertical="center"/>
    </xf>
    <xf numFmtId="3" fontId="12" fillId="0" borderId="25" xfId="0" applyNumberFormat="1" applyFont="1" applyFill="1" applyBorder="1" applyAlignment="1">
      <alignment vertical="center"/>
    </xf>
    <xf numFmtId="3" fontId="13" fillId="0" borderId="30" xfId="0" applyNumberFormat="1" applyFont="1" applyFill="1" applyBorder="1" applyAlignment="1">
      <alignment vertical="center"/>
    </xf>
    <xf numFmtId="3" fontId="10" fillId="0" borderId="21" xfId="0" applyNumberFormat="1" applyFont="1" applyFill="1" applyBorder="1" applyAlignment="1">
      <alignment vertical="center"/>
    </xf>
    <xf numFmtId="3" fontId="10" fillId="0" borderId="20" xfId="66" applyNumberFormat="1" applyFont="1" applyFill="1" applyBorder="1" applyAlignment="1">
      <alignment horizontal="left" indent="2"/>
      <protection/>
    </xf>
    <xf numFmtId="3" fontId="13" fillId="0" borderId="21" xfId="0" applyNumberFormat="1" applyFont="1" applyFill="1" applyBorder="1" applyAlignment="1">
      <alignment/>
    </xf>
    <xf numFmtId="3" fontId="10" fillId="0" borderId="20" xfId="66" applyNumberFormat="1" applyFont="1" applyFill="1" applyBorder="1" applyAlignment="1">
      <alignment wrapText="1"/>
      <protection/>
    </xf>
    <xf numFmtId="3" fontId="16" fillId="0" borderId="0" xfId="0" applyNumberFormat="1" applyFont="1" applyFill="1" applyAlignment="1">
      <alignment vertical="center"/>
    </xf>
    <xf numFmtId="3" fontId="11" fillId="0" borderId="0" xfId="0" applyNumberFormat="1" applyFont="1" applyFill="1" applyAlignment="1">
      <alignment horizontal="center" vertical="center"/>
    </xf>
    <xf numFmtId="3" fontId="13" fillId="0" borderId="45" xfId="0" applyNumberFormat="1" applyFont="1" applyFill="1" applyBorder="1" applyAlignment="1">
      <alignment/>
    </xf>
    <xf numFmtId="0" fontId="22" fillId="0" borderId="21" xfId="0" applyFont="1" applyFill="1" applyBorder="1" applyAlignment="1">
      <alignment/>
    </xf>
    <xf numFmtId="3" fontId="10" fillId="0" borderId="30" xfId="0" applyNumberFormat="1" applyFont="1" applyFill="1" applyBorder="1" applyAlignment="1">
      <alignment vertical="center"/>
    </xf>
    <xf numFmtId="3" fontId="10" fillId="0" borderId="25" xfId="0" applyNumberFormat="1" applyFont="1" applyFill="1" applyBorder="1" applyAlignment="1">
      <alignment/>
    </xf>
    <xf numFmtId="3" fontId="12" fillId="0" borderId="25" xfId="0" applyNumberFormat="1" applyFont="1" applyFill="1" applyBorder="1" applyAlignment="1">
      <alignment/>
    </xf>
    <xf numFmtId="3" fontId="13" fillId="0" borderId="30" xfId="0" applyNumberFormat="1" applyFont="1" applyFill="1" applyBorder="1" applyAlignment="1">
      <alignment/>
    </xf>
    <xf numFmtId="3" fontId="10" fillId="0" borderId="44"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0" borderId="47" xfId="66" applyNumberFormat="1" applyFont="1" applyFill="1" applyBorder="1" applyAlignment="1">
      <alignment vertical="center"/>
      <protection/>
    </xf>
    <xf numFmtId="3" fontId="10" fillId="0" borderId="22" xfId="0" applyNumberFormat="1" applyFont="1" applyFill="1" applyBorder="1" applyAlignment="1">
      <alignment horizontal="center" vertical="center"/>
    </xf>
    <xf numFmtId="3" fontId="10" fillId="0" borderId="22" xfId="66" applyNumberFormat="1" applyFont="1" applyFill="1" applyBorder="1" applyAlignment="1">
      <alignment vertical="center"/>
      <protection/>
    </xf>
    <xf numFmtId="3" fontId="10" fillId="0" borderId="22" xfId="0" applyNumberFormat="1" applyFont="1" applyFill="1" applyBorder="1" applyAlignment="1">
      <alignment vertical="center"/>
    </xf>
    <xf numFmtId="3" fontId="13" fillId="0" borderId="24" xfId="0" applyNumberFormat="1" applyFont="1" applyFill="1" applyBorder="1" applyAlignment="1">
      <alignment vertical="center"/>
    </xf>
    <xf numFmtId="3" fontId="10" fillId="0" borderId="48" xfId="0" applyNumberFormat="1" applyFont="1" applyFill="1" applyBorder="1" applyAlignment="1">
      <alignment horizontal="center" vertical="center"/>
    </xf>
    <xf numFmtId="3" fontId="10" fillId="0" borderId="49" xfId="0" applyNumberFormat="1" applyFont="1" applyFill="1" applyBorder="1" applyAlignment="1">
      <alignment horizontal="center" vertical="center"/>
    </xf>
    <xf numFmtId="3" fontId="6" fillId="0" borderId="42" xfId="0" applyNumberFormat="1" applyFont="1" applyFill="1" applyBorder="1" applyAlignment="1">
      <alignment vertical="center"/>
    </xf>
    <xf numFmtId="3" fontId="10" fillId="0" borderId="45" xfId="0" applyNumberFormat="1" applyFont="1" applyFill="1" applyBorder="1" applyAlignment="1">
      <alignment vertical="center"/>
    </xf>
    <xf numFmtId="3" fontId="10" fillId="0" borderId="20" xfId="67" applyNumberFormat="1" applyFont="1" applyFill="1" applyBorder="1" applyAlignment="1">
      <alignment vertical="center"/>
      <protection/>
    </xf>
    <xf numFmtId="3" fontId="6" fillId="0" borderId="20" xfId="0" applyNumberFormat="1" applyFont="1" applyFill="1" applyBorder="1" applyAlignment="1">
      <alignment vertical="center"/>
    </xf>
    <xf numFmtId="3" fontId="10" fillId="0" borderId="20" xfId="67" applyNumberFormat="1" applyFont="1" applyFill="1" applyBorder="1" applyAlignment="1">
      <alignment vertical="center" wrapText="1"/>
      <protection/>
    </xf>
    <xf numFmtId="3" fontId="10" fillId="0" borderId="22" xfId="67" applyNumberFormat="1" applyFont="1" applyFill="1" applyBorder="1" applyAlignment="1">
      <alignment vertical="center"/>
      <protection/>
    </xf>
    <xf numFmtId="3" fontId="6" fillId="0" borderId="22" xfId="0" applyNumberFormat="1" applyFont="1" applyFill="1" applyBorder="1" applyAlignment="1">
      <alignment vertical="center"/>
    </xf>
    <xf numFmtId="3" fontId="10" fillId="0" borderId="24" xfId="0" applyNumberFormat="1" applyFont="1" applyFill="1" applyBorder="1" applyAlignment="1">
      <alignment vertical="center"/>
    </xf>
    <xf numFmtId="3" fontId="10" fillId="0" borderId="25" xfId="0" applyNumberFormat="1" applyFont="1" applyFill="1" applyBorder="1" applyAlignment="1">
      <alignment horizontal="center" vertical="center"/>
    </xf>
    <xf numFmtId="3" fontId="10" fillId="0" borderId="25" xfId="67" applyNumberFormat="1" applyFont="1" applyFill="1" applyBorder="1" applyAlignment="1">
      <alignment vertical="center" wrapText="1"/>
      <protection/>
    </xf>
    <xf numFmtId="3" fontId="6" fillId="0" borderId="25" xfId="0" applyNumberFormat="1" applyFont="1" applyFill="1" applyBorder="1" applyAlignment="1">
      <alignment vertical="center"/>
    </xf>
    <xf numFmtId="3" fontId="10" fillId="0" borderId="22" xfId="67" applyNumberFormat="1" applyFont="1" applyFill="1" applyBorder="1" applyAlignment="1">
      <alignment vertical="center" wrapText="1"/>
      <protection/>
    </xf>
    <xf numFmtId="3" fontId="10" fillId="0" borderId="49" xfId="67" applyNumberFormat="1" applyFont="1" applyFill="1" applyBorder="1" applyAlignment="1">
      <alignment vertical="center"/>
      <protection/>
    </xf>
    <xf numFmtId="3" fontId="6" fillId="0" borderId="49" xfId="0" applyNumberFormat="1" applyFont="1" applyFill="1" applyBorder="1" applyAlignment="1">
      <alignment vertical="center"/>
    </xf>
    <xf numFmtId="3" fontId="10" fillId="0" borderId="50" xfId="0" applyNumberFormat="1" applyFont="1" applyFill="1" applyBorder="1" applyAlignment="1">
      <alignment vertical="center"/>
    </xf>
    <xf numFmtId="3" fontId="10" fillId="0" borderId="38" xfId="0" applyNumberFormat="1" applyFont="1" applyFill="1" applyBorder="1" applyAlignment="1">
      <alignment horizontal="center" vertical="center"/>
    </xf>
    <xf numFmtId="3" fontId="11" fillId="0" borderId="51" xfId="0" applyNumberFormat="1" applyFont="1" applyFill="1" applyBorder="1" applyAlignment="1">
      <alignment vertical="center"/>
    </xf>
    <xf numFmtId="3" fontId="13" fillId="0" borderId="39" xfId="0" applyNumberFormat="1" applyFont="1" applyFill="1" applyBorder="1" applyAlignment="1">
      <alignment vertical="center"/>
    </xf>
    <xf numFmtId="3" fontId="10" fillId="0" borderId="52" xfId="0" applyNumberFormat="1" applyFont="1" applyFill="1" applyBorder="1" applyAlignment="1">
      <alignment horizontal="center" vertical="top"/>
    </xf>
    <xf numFmtId="3" fontId="10" fillId="0" borderId="53" xfId="0" applyNumberFormat="1" applyFont="1" applyFill="1" applyBorder="1" applyAlignment="1">
      <alignment horizontal="center" vertical="center"/>
    </xf>
    <xf numFmtId="3" fontId="11" fillId="0" borderId="54" xfId="0" applyNumberFormat="1" applyFont="1" applyFill="1" applyBorder="1" applyAlignment="1">
      <alignment vertical="center"/>
    </xf>
    <xf numFmtId="3" fontId="13" fillId="0" borderId="55" xfId="0" applyNumberFormat="1" applyFont="1" applyFill="1" applyBorder="1" applyAlignment="1">
      <alignment vertical="center"/>
    </xf>
    <xf numFmtId="3" fontId="10" fillId="0" borderId="42" xfId="67" applyNumberFormat="1" applyFont="1" applyFill="1" applyBorder="1" applyAlignment="1">
      <alignment vertical="center" wrapText="1"/>
      <protection/>
    </xf>
    <xf numFmtId="3" fontId="13" fillId="0" borderId="42" xfId="66" applyNumberFormat="1" applyFont="1" applyFill="1" applyBorder="1" applyAlignment="1">
      <alignment horizontal="left"/>
      <protection/>
    </xf>
    <xf numFmtId="3" fontId="13" fillId="0" borderId="20" xfId="66" applyNumberFormat="1" applyFont="1" applyFill="1" applyBorder="1" applyAlignment="1">
      <alignment horizontal="left"/>
      <protection/>
    </xf>
    <xf numFmtId="3" fontId="13" fillId="0" borderId="20" xfId="66" applyNumberFormat="1" applyFont="1" applyFill="1" applyBorder="1" applyAlignment="1">
      <alignment/>
      <protection/>
    </xf>
    <xf numFmtId="3" fontId="13" fillId="0" borderId="25" xfId="66" applyNumberFormat="1" applyFont="1" applyFill="1" applyBorder="1" applyAlignment="1">
      <alignment wrapText="1"/>
      <protection/>
    </xf>
    <xf numFmtId="3" fontId="13" fillId="0" borderId="20" xfId="66" applyNumberFormat="1" applyFont="1" applyFill="1" applyBorder="1" applyAlignment="1">
      <alignment wrapText="1"/>
      <protection/>
    </xf>
    <xf numFmtId="3" fontId="13" fillId="0" borderId="25" xfId="66" applyNumberFormat="1" applyFont="1" applyFill="1" applyBorder="1" applyAlignment="1">
      <alignment/>
      <protection/>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0" xfId="0" applyNumberFormat="1" applyFont="1" applyFill="1" applyBorder="1" applyAlignment="1">
      <alignment horizontal="right" vertical="top"/>
    </xf>
    <xf numFmtId="3" fontId="10" fillId="0" borderId="21" xfId="0" applyNumberFormat="1" applyFont="1" applyFill="1" applyBorder="1" applyAlignment="1">
      <alignment horizontal="right" vertical="top"/>
    </xf>
    <xf numFmtId="3" fontId="10" fillId="0" borderId="20" xfId="0" applyNumberFormat="1" applyFont="1" applyFill="1" applyBorder="1" applyAlignment="1">
      <alignment horizontal="right" vertical="center"/>
    </xf>
    <xf numFmtId="3" fontId="10" fillId="0" borderId="28" xfId="0" applyNumberFormat="1" applyFont="1" applyFill="1" applyBorder="1" applyAlignment="1">
      <alignment/>
    </xf>
    <xf numFmtId="3" fontId="10" fillId="0" borderId="28" xfId="0" applyNumberFormat="1" applyFont="1" applyFill="1" applyBorder="1" applyAlignment="1">
      <alignment vertical="center"/>
    </xf>
    <xf numFmtId="3" fontId="13" fillId="0" borderId="31" xfId="0" applyNumberFormat="1" applyFont="1" applyFill="1" applyBorder="1" applyAlignment="1">
      <alignment vertical="center"/>
    </xf>
    <xf numFmtId="3" fontId="13" fillId="0" borderId="31" xfId="0" applyNumberFormat="1" applyFont="1" applyFill="1" applyBorder="1" applyAlignment="1">
      <alignment/>
    </xf>
    <xf numFmtId="3" fontId="10" fillId="0" borderId="56" xfId="0" applyNumberFormat="1" applyFont="1" applyFill="1" applyBorder="1" applyAlignment="1">
      <alignment vertical="center"/>
    </xf>
    <xf numFmtId="3" fontId="16" fillId="0" borderId="1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0" xfId="0" applyNumberFormat="1" applyFont="1" applyFill="1" applyBorder="1" applyAlignment="1">
      <alignmen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0"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31" xfId="0" applyNumberFormat="1" applyFont="1" applyFill="1" applyBorder="1" applyAlignment="1">
      <alignment/>
    </xf>
    <xf numFmtId="3" fontId="13" fillId="0" borderId="42" xfId="0" applyNumberFormat="1" applyFont="1" applyFill="1" applyBorder="1" applyAlignment="1">
      <alignment horizontal="right"/>
    </xf>
    <xf numFmtId="3" fontId="13" fillId="0" borderId="45" xfId="0" applyNumberFormat="1" applyFont="1" applyFill="1" applyBorder="1" applyAlignment="1">
      <alignment horizontal="right"/>
    </xf>
    <xf numFmtId="3" fontId="13" fillId="0" borderId="20"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3" fontId="13" fillId="0" borderId="57" xfId="0" applyNumberFormat="1" applyFont="1" applyFill="1" applyBorder="1" applyAlignment="1">
      <alignment/>
    </xf>
    <xf numFmtId="3" fontId="13" fillId="0" borderId="42" xfId="0" applyNumberFormat="1" applyFont="1" applyFill="1" applyBorder="1" applyAlignment="1">
      <alignment horizontal="right" vertical="center"/>
    </xf>
    <xf numFmtId="3" fontId="13" fillId="0" borderId="45" xfId="0" applyNumberFormat="1" applyFont="1" applyFill="1" applyBorder="1" applyAlignment="1">
      <alignment horizontal="right" vertical="center"/>
    </xf>
    <xf numFmtId="3" fontId="13" fillId="0" borderId="57" xfId="0" applyNumberFormat="1" applyFont="1" applyFill="1" applyBorder="1" applyAlignment="1">
      <alignment horizontal="right"/>
    </xf>
    <xf numFmtId="3" fontId="13" fillId="0" borderId="31" xfId="0" applyNumberFormat="1" applyFont="1" applyFill="1" applyBorder="1" applyAlignment="1">
      <alignment horizontal="right" vertical="center"/>
    </xf>
    <xf numFmtId="3" fontId="13" fillId="0" borderId="23"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3" fontId="16" fillId="0" borderId="31" xfId="0" applyNumberFormat="1" applyFont="1" applyFill="1" applyBorder="1" applyAlignment="1">
      <alignment horizontal="right" vertical="center"/>
    </xf>
    <xf numFmtId="3" fontId="10" fillId="0" borderId="20" xfId="64" applyNumberFormat="1" applyFont="1" applyFill="1" applyBorder="1" applyAlignment="1">
      <alignment vertical="top" wrapText="1"/>
      <protection/>
    </xf>
    <xf numFmtId="3" fontId="10" fillId="0" borderId="25" xfId="64" applyNumberFormat="1" applyFont="1" applyFill="1" applyBorder="1" applyAlignment="1">
      <alignment vertical="top" wrapText="1"/>
      <protection/>
    </xf>
    <xf numFmtId="0" fontId="10" fillId="0" borderId="20" xfId="70" applyFont="1" applyFill="1" applyBorder="1" applyAlignment="1">
      <alignment vertical="top" wrapText="1"/>
      <protection/>
    </xf>
    <xf numFmtId="3" fontId="28" fillId="0" borderId="20" xfId="64" applyNumberFormat="1" applyFont="1" applyFill="1" applyBorder="1" applyAlignment="1">
      <alignment wrapText="1"/>
      <protection/>
    </xf>
    <xf numFmtId="3" fontId="2" fillId="0" borderId="0" xfId="64" applyNumberFormat="1" applyFont="1" applyFill="1" applyBorder="1">
      <alignment/>
      <protection/>
    </xf>
    <xf numFmtId="3" fontId="13" fillId="0" borderId="33" xfId="64" applyNumberFormat="1" applyFont="1" applyFill="1" applyBorder="1" applyAlignment="1">
      <alignment horizontal="center" vertical="center"/>
      <protection/>
    </xf>
    <xf numFmtId="3" fontId="2" fillId="0" borderId="58" xfId="63" applyNumberFormat="1" applyFont="1" applyFill="1" applyBorder="1" applyAlignment="1">
      <alignment horizontal="center" textRotation="90" wrapText="1"/>
      <protection/>
    </xf>
    <xf numFmtId="3" fontId="2" fillId="0" borderId="10" xfId="63"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49" fontId="2" fillId="0" borderId="58" xfId="63" applyNumberFormat="1" applyFont="1" applyFill="1" applyBorder="1" applyAlignment="1">
      <alignment horizontal="center"/>
      <protection/>
    </xf>
    <xf numFmtId="49" fontId="2" fillId="0" borderId="62" xfId="63" applyNumberFormat="1" applyFont="1" applyFill="1" applyBorder="1" applyAlignment="1">
      <alignment horizontal="center"/>
      <protection/>
    </xf>
    <xf numFmtId="49" fontId="5" fillId="0" borderId="10" xfId="63" applyNumberFormat="1" applyFont="1" applyFill="1" applyBorder="1" applyAlignment="1">
      <alignment horizontal="center"/>
      <protection/>
    </xf>
    <xf numFmtId="49" fontId="2" fillId="0" borderId="10" xfId="63" applyNumberFormat="1" applyFont="1" applyFill="1" applyBorder="1" applyAlignment="1">
      <alignment horizontal="center" vertical="center"/>
      <protection/>
    </xf>
    <xf numFmtId="3" fontId="10" fillId="0" borderId="43" xfId="63" applyNumberFormat="1" applyFont="1" applyFill="1" applyBorder="1" applyAlignment="1">
      <alignment horizontal="center" vertical="center" wrapText="1"/>
      <protection/>
    </xf>
    <xf numFmtId="0" fontId="2" fillId="0" borderId="63" xfId="0" applyFont="1" applyFill="1" applyBorder="1" applyAlignment="1">
      <alignment horizontal="center"/>
    </xf>
    <xf numFmtId="3" fontId="2" fillId="0" borderId="63" xfId="0" applyNumberFormat="1" applyFont="1" applyFill="1" applyBorder="1" applyAlignment="1">
      <alignment horizontal="center"/>
    </xf>
    <xf numFmtId="3" fontId="2" fillId="0" borderId="64" xfId="63" applyNumberFormat="1" applyFont="1" applyFill="1" applyBorder="1" applyAlignment="1">
      <alignment horizontal="center" vertical="center" textRotation="90" wrapText="1"/>
      <protection/>
    </xf>
    <xf numFmtId="3" fontId="2" fillId="0" borderId="43" xfId="63" applyNumberFormat="1" applyFont="1" applyFill="1" applyBorder="1" applyAlignment="1">
      <alignment horizontal="center" vertical="center" textRotation="90" wrapText="1"/>
      <protection/>
    </xf>
    <xf numFmtId="3" fontId="4" fillId="0" borderId="43" xfId="63" applyNumberFormat="1" applyFont="1" applyFill="1" applyBorder="1" applyAlignment="1">
      <alignment horizontal="center" vertical="center" wrapText="1"/>
      <protection/>
    </xf>
    <xf numFmtId="3" fontId="2" fillId="0" borderId="65" xfId="63" applyNumberFormat="1" applyFont="1" applyFill="1" applyBorder="1" applyAlignment="1">
      <alignment horizontal="center" vertical="center" wrapText="1"/>
      <protection/>
    </xf>
    <xf numFmtId="3" fontId="4" fillId="0" borderId="15" xfId="63" applyNumberFormat="1" applyFont="1" applyFill="1" applyBorder="1" applyAlignment="1">
      <alignment horizontal="right" wrapText="1"/>
      <protection/>
    </xf>
    <xf numFmtId="3" fontId="4" fillId="0" borderId="14" xfId="0" applyNumberFormat="1" applyFont="1" applyFill="1" applyBorder="1" applyAlignment="1">
      <alignment/>
    </xf>
    <xf numFmtId="3" fontId="4" fillId="0" borderId="14" xfId="63" applyNumberFormat="1" applyFont="1" applyFill="1" applyBorder="1" applyAlignment="1">
      <alignment horizontal="right" wrapText="1"/>
      <protection/>
    </xf>
    <xf numFmtId="3" fontId="4" fillId="0" borderId="4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1" xfId="0" applyNumberFormat="1" applyFont="1" applyFill="1" applyBorder="1" applyAlignment="1">
      <alignment vertical="center"/>
    </xf>
    <xf numFmtId="3" fontId="5" fillId="0" borderId="0" xfId="63" applyNumberFormat="1" applyFont="1" applyFill="1" applyBorder="1" applyAlignment="1">
      <alignment horizontal="right"/>
      <protection/>
    </xf>
    <xf numFmtId="3" fontId="2" fillId="0" borderId="63" xfId="63" applyNumberFormat="1" applyFont="1" applyFill="1" applyBorder="1" applyAlignment="1">
      <alignment horizontal="center"/>
      <protection/>
    </xf>
    <xf numFmtId="49" fontId="2" fillId="0" borderId="64" xfId="63" applyNumberFormat="1" applyFont="1" applyFill="1" applyBorder="1" applyAlignment="1">
      <alignment horizontal="center" vertical="center" textRotation="90"/>
      <protection/>
    </xf>
    <xf numFmtId="3" fontId="2" fillId="0" borderId="43" xfId="63" applyNumberFormat="1" applyFont="1" applyFill="1" applyBorder="1" applyAlignment="1">
      <alignment horizontal="center" vertical="center" textRotation="90"/>
      <protection/>
    </xf>
    <xf numFmtId="3" fontId="4" fillId="0" borderId="43" xfId="63" applyNumberFormat="1" applyFont="1" applyFill="1" applyBorder="1" applyAlignment="1">
      <alignment horizontal="center" vertical="center"/>
      <protection/>
    </xf>
    <xf numFmtId="3" fontId="2" fillId="0" borderId="66" xfId="63" applyNumberFormat="1" applyFont="1" applyFill="1" applyBorder="1" applyAlignment="1">
      <alignment horizontal="center" vertical="center" wrapText="1"/>
      <protection/>
    </xf>
    <xf numFmtId="0" fontId="2" fillId="0" borderId="0" xfId="61" applyFont="1" applyFill="1" applyBorder="1" applyAlignment="1">
      <alignment horizontal="center" vertical="top"/>
      <protection/>
    </xf>
    <xf numFmtId="3" fontId="2" fillId="0" borderId="0" xfId="61" applyNumberFormat="1" applyFont="1" applyFill="1" applyBorder="1" applyAlignment="1">
      <alignment horizontal="center" vertical="center"/>
      <protection/>
    </xf>
    <xf numFmtId="3" fontId="2" fillId="0" borderId="0" xfId="61" applyNumberFormat="1" applyFont="1" applyFill="1" applyBorder="1" applyAlignment="1">
      <alignment horizontal="right"/>
      <protection/>
    </xf>
    <xf numFmtId="3" fontId="2" fillId="0" borderId="0" xfId="68" applyNumberFormat="1" applyFont="1" applyFill="1" applyBorder="1" applyAlignment="1">
      <alignment horizontal="right"/>
      <protection/>
    </xf>
    <xf numFmtId="0" fontId="5" fillId="0" borderId="0" xfId="61" applyFont="1" applyFill="1" applyBorder="1">
      <alignment/>
      <protection/>
    </xf>
    <xf numFmtId="0" fontId="2" fillId="0" borderId="0" xfId="61" applyFont="1" applyFill="1" applyBorder="1">
      <alignment/>
      <protection/>
    </xf>
    <xf numFmtId="0" fontId="2" fillId="0" borderId="0" xfId="68" applyFont="1" applyFill="1" applyBorder="1">
      <alignment/>
      <protection/>
    </xf>
    <xf numFmtId="0" fontId="2" fillId="0" borderId="0" xfId="68" applyFont="1" applyFill="1" applyBorder="1" applyAlignment="1">
      <alignment horizontal="center" vertical="top"/>
      <protection/>
    </xf>
    <xf numFmtId="0" fontId="5" fillId="0" borderId="0" xfId="68" applyFont="1" applyFill="1" applyBorder="1">
      <alignment/>
      <protection/>
    </xf>
    <xf numFmtId="0" fontId="2" fillId="0" borderId="0" xfId="68" applyFont="1" applyFill="1" applyBorder="1" applyAlignment="1">
      <alignment horizontal="center" vertical="center"/>
      <protection/>
    </xf>
    <xf numFmtId="0" fontId="2" fillId="0" borderId="0" xfId="68" applyFont="1" applyFill="1" applyBorder="1" applyAlignment="1">
      <alignment wrapText="1"/>
      <protection/>
    </xf>
    <xf numFmtId="3" fontId="2" fillId="0" borderId="0" xfId="68" applyNumberFormat="1" applyFont="1" applyFill="1" applyBorder="1" applyAlignment="1">
      <alignment horizontal="center" vertical="center" wrapText="1"/>
      <protection/>
    </xf>
    <xf numFmtId="3" fontId="5" fillId="0" borderId="0" xfId="68" applyNumberFormat="1" applyFont="1" applyFill="1" applyBorder="1" applyAlignment="1">
      <alignment horizontal="right"/>
      <protection/>
    </xf>
    <xf numFmtId="0" fontId="2" fillId="0" borderId="0" xfId="69" applyFont="1" applyFill="1" applyBorder="1" applyAlignment="1">
      <alignment horizontal="center" vertical="center" wrapText="1"/>
      <protection/>
    </xf>
    <xf numFmtId="3" fontId="2" fillId="0" borderId="0" xfId="69" applyNumberFormat="1" applyFont="1" applyFill="1" applyBorder="1" applyAlignment="1">
      <alignment horizontal="center" vertical="top"/>
      <protection/>
    </xf>
    <xf numFmtId="3" fontId="2" fillId="0" borderId="0" xfId="69" applyNumberFormat="1" applyFont="1" applyFill="1" applyBorder="1" applyAlignment="1">
      <alignment horizontal="center" vertical="center"/>
      <protection/>
    </xf>
    <xf numFmtId="3" fontId="2" fillId="0" borderId="0" xfId="69" applyNumberFormat="1" applyFont="1" applyFill="1" applyBorder="1" applyAlignment="1">
      <alignment horizontal="center"/>
      <protection/>
    </xf>
    <xf numFmtId="0" fontId="5" fillId="0" borderId="0" xfId="68" applyFont="1" applyFill="1" applyBorder="1" applyAlignment="1">
      <alignment horizontal="center" vertical="center"/>
      <protection/>
    </xf>
    <xf numFmtId="3" fontId="2" fillId="0" borderId="38" xfId="64" applyNumberFormat="1" applyFont="1" applyFill="1" applyBorder="1" applyAlignment="1">
      <alignment horizontal="center" vertical="center" textRotation="90"/>
      <protection/>
    </xf>
    <xf numFmtId="0" fontId="4" fillId="0" borderId="51" xfId="68" applyFont="1" applyFill="1" applyBorder="1" applyAlignment="1">
      <alignment horizontal="center" vertical="center" wrapText="1"/>
      <protection/>
    </xf>
    <xf numFmtId="0" fontId="10" fillId="0" borderId="51" xfId="68" applyFont="1" applyFill="1" applyBorder="1" applyAlignment="1">
      <alignment horizontal="center" vertical="center" textRotation="90" wrapText="1"/>
      <protection/>
    </xf>
    <xf numFmtId="3" fontId="4" fillId="0" borderId="51" xfId="68" applyNumberFormat="1" applyFont="1" applyFill="1" applyBorder="1" applyAlignment="1">
      <alignment horizontal="center" vertical="center" wrapText="1"/>
      <protection/>
    </xf>
    <xf numFmtId="3" fontId="2" fillId="0" borderId="33" xfId="64" applyNumberFormat="1" applyFont="1" applyFill="1" applyBorder="1" applyAlignment="1">
      <alignment horizontal="center"/>
      <protection/>
    </xf>
    <xf numFmtId="0" fontId="2" fillId="0" borderId="25" xfId="68" applyFont="1" applyFill="1" applyBorder="1" applyAlignment="1">
      <alignment horizontal="center" textRotation="90" wrapText="1"/>
      <protection/>
    </xf>
    <xf numFmtId="3" fontId="4" fillId="0" borderId="25" xfId="68" applyNumberFormat="1" applyFont="1" applyFill="1" applyBorder="1" applyAlignment="1">
      <alignment horizontal="right" wrapText="1"/>
      <protection/>
    </xf>
    <xf numFmtId="0" fontId="5" fillId="0" borderId="0" xfId="68" applyFont="1" applyFill="1" applyBorder="1" applyAlignment="1">
      <alignment/>
      <protection/>
    </xf>
    <xf numFmtId="0" fontId="2" fillId="0" borderId="0" xfId="68" applyFont="1" applyFill="1" applyBorder="1" applyAlignment="1">
      <alignment/>
      <protection/>
    </xf>
    <xf numFmtId="0" fontId="2" fillId="0" borderId="19" xfId="68" applyFont="1" applyFill="1" applyBorder="1" applyAlignment="1">
      <alignment horizontal="center" vertical="center"/>
      <protection/>
    </xf>
    <xf numFmtId="0" fontId="2" fillId="0" borderId="20" xfId="68" applyFont="1" applyFill="1" applyBorder="1" applyAlignment="1">
      <alignment horizontal="center" vertical="top"/>
      <protection/>
    </xf>
    <xf numFmtId="0" fontId="2" fillId="0" borderId="20" xfId="68" applyFont="1" applyFill="1" applyBorder="1" applyAlignment="1">
      <alignment vertical="top" wrapText="1"/>
      <protection/>
    </xf>
    <xf numFmtId="3" fontId="2" fillId="0" borderId="20" xfId="68" applyNumberFormat="1" applyFont="1" applyFill="1" applyBorder="1" applyAlignment="1">
      <alignment horizontal="center" vertical="center"/>
      <protection/>
    </xf>
    <xf numFmtId="3" fontId="2" fillId="0" borderId="20" xfId="68" applyNumberFormat="1" applyFont="1" applyFill="1" applyBorder="1" applyAlignment="1">
      <alignment horizontal="right" vertical="center"/>
      <protection/>
    </xf>
    <xf numFmtId="3" fontId="2" fillId="0" borderId="20" xfId="65" applyNumberFormat="1" applyFont="1" applyFill="1" applyBorder="1" applyAlignment="1">
      <alignment horizontal="right" vertical="center"/>
      <protection/>
    </xf>
    <xf numFmtId="3" fontId="2" fillId="0" borderId="0" xfId="68" applyNumberFormat="1" applyFont="1" applyFill="1" applyBorder="1">
      <alignment/>
      <protection/>
    </xf>
    <xf numFmtId="0" fontId="2" fillId="0" borderId="20" xfId="65" applyFont="1" applyFill="1" applyBorder="1" applyAlignment="1">
      <alignment wrapText="1"/>
      <protection/>
    </xf>
    <xf numFmtId="0" fontId="2" fillId="0" borderId="20" xfId="68" applyFont="1" applyFill="1" applyBorder="1" applyAlignment="1">
      <alignment horizontal="center" vertical="center" wrapText="1"/>
      <protection/>
    </xf>
    <xf numFmtId="0" fontId="2" fillId="0" borderId="20" xfId="65" applyFont="1" applyFill="1" applyBorder="1" applyAlignment="1">
      <alignment vertical="top" wrapText="1"/>
      <protection/>
    </xf>
    <xf numFmtId="3" fontId="2" fillId="0" borderId="20" xfId="65" applyNumberFormat="1" applyFont="1" applyFill="1" applyBorder="1" applyAlignment="1">
      <alignment horizontal="center" vertical="center" wrapText="1"/>
      <protection/>
    </xf>
    <xf numFmtId="3" fontId="5" fillId="0" borderId="0" xfId="68" applyNumberFormat="1" applyFont="1" applyFill="1" applyBorder="1">
      <alignment/>
      <protection/>
    </xf>
    <xf numFmtId="0" fontId="2" fillId="0" borderId="0" xfId="68" applyFont="1" applyFill="1" applyBorder="1" applyAlignment="1">
      <alignment vertical="center"/>
      <protection/>
    </xf>
    <xf numFmtId="0" fontId="2" fillId="0" borderId="20" xfId="68" applyFont="1" applyFill="1" applyBorder="1" applyAlignment="1">
      <alignment vertical="center" wrapText="1"/>
      <protection/>
    </xf>
    <xf numFmtId="0" fontId="2" fillId="0" borderId="20" xfId="68" applyFont="1" applyFill="1" applyBorder="1" applyAlignment="1">
      <alignment vertical="top"/>
      <protection/>
    </xf>
    <xf numFmtId="0" fontId="2" fillId="0" borderId="20" xfId="68" applyFont="1" applyFill="1" applyBorder="1" applyAlignment="1">
      <alignment vertical="center"/>
      <protection/>
    </xf>
    <xf numFmtId="0" fontId="2" fillId="0" borderId="67" xfId="68" applyFont="1" applyFill="1" applyBorder="1" applyAlignment="1">
      <alignment horizontal="center" vertical="top"/>
      <protection/>
    </xf>
    <xf numFmtId="0" fontId="19" fillId="0" borderId="68" xfId="68" applyFont="1" applyFill="1" applyBorder="1" applyAlignment="1">
      <alignment horizontal="right" vertical="center" wrapText="1"/>
      <protection/>
    </xf>
    <xf numFmtId="0" fontId="2" fillId="0" borderId="12" xfId="68" applyFont="1" applyFill="1" applyBorder="1" applyAlignment="1">
      <alignment horizontal="center" vertical="center" wrapText="1"/>
      <protection/>
    </xf>
    <xf numFmtId="3" fontId="19" fillId="0" borderId="67" xfId="68" applyNumberFormat="1" applyFont="1" applyFill="1" applyBorder="1" applyAlignment="1">
      <alignment horizontal="right" vertical="center"/>
      <protection/>
    </xf>
    <xf numFmtId="0" fontId="29" fillId="0" borderId="69" xfId="65" applyFont="1" applyFill="1" applyBorder="1" applyAlignment="1">
      <alignment wrapText="1"/>
      <protection/>
    </xf>
    <xf numFmtId="0" fontId="29" fillId="0" borderId="70" xfId="65" applyFont="1" applyFill="1" applyBorder="1" applyAlignment="1">
      <alignment wrapText="1"/>
      <protection/>
    </xf>
    <xf numFmtId="3" fontId="2" fillId="0" borderId="25" xfId="65" applyNumberFormat="1" applyFont="1" applyFill="1" applyBorder="1" applyAlignment="1">
      <alignment horizontal="right"/>
      <protection/>
    </xf>
    <xf numFmtId="3" fontId="2" fillId="0" borderId="25" xfId="68" applyNumberFormat="1" applyFont="1" applyFill="1" applyBorder="1" applyAlignment="1">
      <alignment horizontal="right"/>
      <protection/>
    </xf>
    <xf numFmtId="0" fontId="2" fillId="0" borderId="22" xfId="68" applyFont="1" applyFill="1" applyBorder="1" applyAlignment="1">
      <alignment horizontal="center" vertical="top"/>
      <protection/>
    </xf>
    <xf numFmtId="0" fontId="2" fillId="0" borderId="22" xfId="65" applyFont="1" applyFill="1" applyBorder="1" applyAlignment="1">
      <alignment wrapText="1"/>
      <protection/>
    </xf>
    <xf numFmtId="3" fontId="4" fillId="0" borderId="0" xfId="68" applyNumberFormat="1" applyFont="1" applyFill="1" applyBorder="1" applyAlignment="1">
      <alignment vertical="center"/>
      <protection/>
    </xf>
    <xf numFmtId="0" fontId="4" fillId="0" borderId="0" xfId="68" applyFont="1" applyFill="1" applyBorder="1" applyAlignment="1">
      <alignment vertical="center"/>
      <protection/>
    </xf>
    <xf numFmtId="0" fontId="2" fillId="0" borderId="52" xfId="68" applyFont="1" applyFill="1" applyBorder="1" applyAlignment="1">
      <alignment horizontal="center" vertical="center"/>
      <protection/>
    </xf>
    <xf numFmtId="0" fontId="19" fillId="0" borderId="71" xfId="68" applyFont="1" applyFill="1" applyBorder="1" applyAlignment="1">
      <alignment horizontal="right" vertical="center" wrapText="1"/>
      <protection/>
    </xf>
    <xf numFmtId="0" fontId="5" fillId="0" borderId="72" xfId="68" applyFont="1" applyFill="1" applyBorder="1" applyAlignment="1">
      <alignment horizontal="center" vertical="center" wrapText="1"/>
      <protection/>
    </xf>
    <xf numFmtId="3" fontId="19" fillId="0" borderId="73" xfId="68" applyNumberFormat="1" applyFont="1" applyFill="1" applyBorder="1" applyAlignment="1">
      <alignment horizontal="right" vertical="center" wrapText="1"/>
      <protection/>
    </xf>
    <xf numFmtId="0" fontId="4" fillId="0" borderId="38" xfId="68" applyFont="1" applyFill="1" applyBorder="1" applyAlignment="1">
      <alignment horizontal="center" vertical="center"/>
      <protection/>
    </xf>
    <xf numFmtId="3" fontId="4" fillId="0" borderId="74" xfId="68" applyNumberFormat="1" applyFont="1" applyFill="1" applyBorder="1" applyAlignment="1">
      <alignment horizontal="right" vertical="center"/>
      <protection/>
    </xf>
    <xf numFmtId="0" fontId="2" fillId="0" borderId="0" xfId="68" applyFont="1" applyFill="1" applyBorder="1" applyAlignment="1">
      <alignment horizontal="left"/>
      <protection/>
    </xf>
    <xf numFmtId="0" fontId="2" fillId="0" borderId="33" xfId="69" applyFont="1" applyFill="1" applyBorder="1" applyAlignment="1">
      <alignment horizontal="center"/>
      <protection/>
    </xf>
    <xf numFmtId="0" fontId="2" fillId="0" borderId="25" xfId="69" applyFont="1" applyFill="1" applyBorder="1" applyAlignment="1">
      <alignment horizontal="center"/>
      <protection/>
    </xf>
    <xf numFmtId="3" fontId="4" fillId="0" borderId="25" xfId="69" applyNumberFormat="1" applyFont="1" applyFill="1" applyBorder="1" applyAlignment="1">
      <alignment horizontal="right"/>
      <protection/>
    </xf>
    <xf numFmtId="0" fontId="4" fillId="0" borderId="20" xfId="68" applyFont="1" applyFill="1" applyBorder="1" applyAlignment="1">
      <alignment horizontal="left" wrapText="1"/>
      <protection/>
    </xf>
    <xf numFmtId="3" fontId="4" fillId="0" borderId="25" xfId="69" applyNumberFormat="1" applyFont="1" applyFill="1" applyBorder="1" applyAlignment="1">
      <alignment horizontal="left"/>
      <protection/>
    </xf>
    <xf numFmtId="3" fontId="2" fillId="0" borderId="25" xfId="68" applyNumberFormat="1" applyFont="1" applyFill="1" applyBorder="1" applyAlignment="1">
      <alignment horizontal="left"/>
      <protection/>
    </xf>
    <xf numFmtId="0" fontId="2" fillId="0" borderId="20" xfId="68" applyFont="1" applyFill="1" applyBorder="1" applyAlignment="1">
      <alignment wrapText="1"/>
      <protection/>
    </xf>
    <xf numFmtId="3" fontId="2" fillId="0" borderId="25" xfId="69" applyNumberFormat="1" applyFont="1" applyFill="1" applyBorder="1" applyAlignment="1">
      <alignment horizontal="right" vertical="center"/>
      <protection/>
    </xf>
    <xf numFmtId="3" fontId="2" fillId="0" borderId="25" xfId="68" applyNumberFormat="1" applyFont="1" applyFill="1" applyBorder="1" applyAlignment="1">
      <alignment horizontal="right" vertical="center"/>
      <protection/>
    </xf>
    <xf numFmtId="3" fontId="2" fillId="0" borderId="25" xfId="69" applyNumberFormat="1" applyFont="1" applyFill="1" applyBorder="1" applyAlignment="1">
      <alignment horizontal="left"/>
      <protection/>
    </xf>
    <xf numFmtId="0" fontId="2" fillId="0" borderId="20" xfId="68" applyFont="1" applyFill="1" applyBorder="1" applyAlignment="1">
      <alignment horizontal="center" wrapText="1"/>
      <protection/>
    </xf>
    <xf numFmtId="0" fontId="2" fillId="0" borderId="25" xfId="69" applyFont="1" applyFill="1" applyBorder="1" applyAlignment="1">
      <alignment horizontal="center" vertical="top"/>
      <protection/>
    </xf>
    <xf numFmtId="0" fontId="2" fillId="0" borderId="33" xfId="69" applyFont="1" applyFill="1" applyBorder="1" applyAlignment="1">
      <alignment horizontal="center" vertical="top"/>
      <protection/>
    </xf>
    <xf numFmtId="3" fontId="4" fillId="0" borderId="20" xfId="66" applyNumberFormat="1" applyFont="1" applyFill="1" applyBorder="1" applyAlignment="1">
      <alignment wrapText="1"/>
      <protection/>
    </xf>
    <xf numFmtId="3" fontId="2" fillId="0" borderId="25" xfId="69" applyNumberFormat="1" applyFont="1" applyFill="1" applyBorder="1" applyAlignment="1">
      <alignment horizontal="right"/>
      <protection/>
    </xf>
    <xf numFmtId="3" fontId="30" fillId="0" borderId="20" xfId="66" applyNumberFormat="1" applyFont="1" applyFill="1" applyBorder="1" applyAlignment="1">
      <alignment wrapText="1"/>
      <protection/>
    </xf>
    <xf numFmtId="0" fontId="2" fillId="0" borderId="19" xfId="69" applyFont="1" applyFill="1" applyBorder="1" applyAlignment="1">
      <alignment horizontal="center"/>
      <protection/>
    </xf>
    <xf numFmtId="3" fontId="2" fillId="0" borderId="20" xfId="65" applyNumberFormat="1" applyFont="1" applyFill="1" applyBorder="1" applyAlignment="1">
      <alignment horizontal="left"/>
      <protection/>
    </xf>
    <xf numFmtId="3" fontId="2" fillId="0" borderId="20" xfId="68" applyNumberFormat="1" applyFont="1" applyFill="1" applyBorder="1" applyAlignment="1">
      <alignment horizontal="left"/>
      <protection/>
    </xf>
    <xf numFmtId="3" fontId="2" fillId="0" borderId="20" xfId="65" applyNumberFormat="1" applyFont="1" applyFill="1" applyBorder="1" applyAlignment="1">
      <alignment horizontal="right"/>
      <protection/>
    </xf>
    <xf numFmtId="3" fontId="2" fillId="0" borderId="20" xfId="68" applyNumberFormat="1" applyFont="1" applyFill="1" applyBorder="1" applyAlignment="1">
      <alignment horizontal="right"/>
      <protection/>
    </xf>
    <xf numFmtId="0" fontId="2" fillId="0" borderId="20" xfId="69" applyFont="1" applyFill="1" applyBorder="1" applyAlignment="1">
      <alignment horizontal="center" vertical="top"/>
      <protection/>
    </xf>
    <xf numFmtId="0" fontId="2" fillId="0" borderId="48" xfId="69" applyFont="1" applyFill="1" applyBorder="1" applyAlignment="1">
      <alignment horizontal="center"/>
      <protection/>
    </xf>
    <xf numFmtId="0" fontId="2" fillId="0" borderId="22" xfId="68" applyFont="1" applyFill="1" applyBorder="1" applyAlignment="1">
      <alignment wrapText="1"/>
      <protection/>
    </xf>
    <xf numFmtId="0" fontId="2" fillId="0" borderId="22" xfId="68" applyFont="1" applyFill="1" applyBorder="1" applyAlignment="1">
      <alignment horizontal="center" wrapText="1"/>
      <protection/>
    </xf>
    <xf numFmtId="3" fontId="2" fillId="0" borderId="22" xfId="68" applyNumberFormat="1" applyFont="1" applyFill="1" applyBorder="1" applyAlignment="1">
      <alignment horizontal="right"/>
      <protection/>
    </xf>
    <xf numFmtId="0" fontId="2" fillId="0" borderId="22" xfId="69" applyFont="1" applyFill="1" applyBorder="1" applyAlignment="1">
      <alignment horizontal="center" vertical="top"/>
      <protection/>
    </xf>
    <xf numFmtId="3" fontId="2" fillId="0" borderId="22" xfId="68" applyNumberFormat="1" applyFont="1" applyFill="1" applyBorder="1" applyAlignment="1">
      <alignment horizontal="right" vertical="center"/>
      <protection/>
    </xf>
    <xf numFmtId="0" fontId="4" fillId="0" borderId="38" xfId="69" applyFont="1" applyFill="1" applyBorder="1" applyAlignment="1">
      <alignment horizontal="center" vertical="center"/>
      <protection/>
    </xf>
    <xf numFmtId="3" fontId="4" fillId="0" borderId="51" xfId="65" applyNumberFormat="1" applyFont="1" applyFill="1" applyBorder="1" applyAlignment="1">
      <alignment horizontal="right" vertical="center" wrapText="1"/>
      <protection/>
    </xf>
    <xf numFmtId="0" fontId="4" fillId="0" borderId="75" xfId="69" applyFont="1" applyFill="1" applyBorder="1" applyAlignment="1">
      <alignment horizontal="center" vertical="center"/>
      <protection/>
    </xf>
    <xf numFmtId="3" fontId="4" fillId="0" borderId="74" xfId="65" applyNumberFormat="1" applyFont="1" applyFill="1" applyBorder="1" applyAlignment="1">
      <alignment horizontal="right" vertical="center" wrapText="1"/>
      <protection/>
    </xf>
    <xf numFmtId="3" fontId="2" fillId="0" borderId="0" xfId="61" applyNumberFormat="1" applyFont="1" applyFill="1" applyBorder="1" applyAlignment="1">
      <alignment horizontal="left" vertical="top"/>
      <protection/>
    </xf>
    <xf numFmtId="3" fontId="2" fillId="0" borderId="0" xfId="69" applyNumberFormat="1" applyFont="1" applyFill="1" applyBorder="1" applyAlignment="1">
      <alignment horizontal="right"/>
      <protection/>
    </xf>
    <xf numFmtId="3" fontId="2" fillId="0" borderId="0" xfId="69"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29" xfId="0" applyNumberFormat="1" applyFont="1" applyFill="1" applyBorder="1" applyAlignment="1">
      <alignment/>
    </xf>
    <xf numFmtId="3" fontId="10" fillId="0" borderId="48" xfId="0" applyNumberFormat="1" applyFont="1" applyFill="1" applyBorder="1" applyAlignment="1">
      <alignment/>
    </xf>
    <xf numFmtId="3" fontId="10" fillId="0" borderId="33" xfId="0" applyNumberFormat="1" applyFont="1" applyFill="1" applyBorder="1" applyAlignment="1">
      <alignment/>
    </xf>
    <xf numFmtId="3" fontId="16" fillId="0" borderId="25" xfId="0" applyNumberFormat="1" applyFont="1" applyFill="1" applyBorder="1" applyAlignment="1">
      <alignment vertical="center"/>
    </xf>
    <xf numFmtId="3" fontId="16" fillId="0" borderId="20" xfId="0" applyNumberFormat="1" applyFont="1" applyFill="1" applyBorder="1" applyAlignment="1">
      <alignment horizontal="right" wrapText="1"/>
    </xf>
    <xf numFmtId="3" fontId="13" fillId="0" borderId="21" xfId="0" applyNumberFormat="1" applyFont="1" applyFill="1" applyBorder="1" applyAlignment="1">
      <alignment horizontal="right" wrapText="1"/>
    </xf>
    <xf numFmtId="3" fontId="12" fillId="0" borderId="20" xfId="64" applyNumberFormat="1" applyFont="1" applyFill="1" applyBorder="1" applyAlignment="1">
      <alignment wrapText="1"/>
      <protection/>
    </xf>
    <xf numFmtId="3" fontId="12" fillId="0" borderId="25" xfId="64" applyNumberFormat="1" applyFont="1" applyFill="1" applyBorder="1" applyAlignment="1">
      <alignment horizontal="left" vertical="top" wrapText="1" indent="4"/>
      <protection/>
    </xf>
    <xf numFmtId="3" fontId="13" fillId="0" borderId="20" xfId="0" applyNumberFormat="1" applyFont="1" applyFill="1" applyBorder="1" applyAlignment="1">
      <alignment horizontal="right" vertical="center" wrapText="1"/>
    </xf>
    <xf numFmtId="3" fontId="12" fillId="0" borderId="20" xfId="64" applyNumberFormat="1" applyFont="1" applyFill="1" applyBorder="1" applyAlignment="1">
      <alignment horizontal="left" wrapText="1"/>
      <protection/>
    </xf>
    <xf numFmtId="3" fontId="12" fillId="0" borderId="20" xfId="64" applyNumberFormat="1" applyFont="1" applyFill="1" applyBorder="1" applyAlignment="1">
      <alignment horizontal="left" wrapText="1" indent="3"/>
      <protection/>
    </xf>
    <xf numFmtId="3" fontId="16" fillId="0" borderId="20" xfId="0" applyNumberFormat="1" applyFont="1" applyFill="1" applyBorder="1" applyAlignment="1">
      <alignment horizontal="right" vertical="center" wrapText="1"/>
    </xf>
    <xf numFmtId="3" fontId="17" fillId="0" borderId="20" xfId="64" applyNumberFormat="1" applyFont="1" applyFill="1" applyBorder="1" applyAlignment="1">
      <alignment wrapText="1"/>
      <protection/>
    </xf>
    <xf numFmtId="3" fontId="13" fillId="0" borderId="20" xfId="0" applyNumberFormat="1" applyFont="1" applyFill="1" applyBorder="1" applyAlignment="1">
      <alignment horizontal="right" wrapText="1"/>
    </xf>
    <xf numFmtId="3" fontId="10" fillId="0" borderId="35" xfId="64" applyNumberFormat="1" applyFont="1" applyFill="1" applyBorder="1" applyAlignment="1">
      <alignment horizontal="center"/>
      <protection/>
    </xf>
    <xf numFmtId="0" fontId="10" fillId="0" borderId="35" xfId="70" applyFont="1" applyFill="1" applyBorder="1" applyAlignment="1">
      <alignment wrapText="1"/>
      <protection/>
    </xf>
    <xf numFmtId="3" fontId="10" fillId="0" borderId="76" xfId="64" applyNumberFormat="1" applyFont="1" applyFill="1" applyBorder="1" applyAlignment="1">
      <alignment horizontal="right" vertical="center"/>
      <protection/>
    </xf>
    <xf numFmtId="3" fontId="10" fillId="0" borderId="52" xfId="64" applyNumberFormat="1" applyFont="1" applyFill="1" applyBorder="1" applyAlignment="1">
      <alignment horizontal="center" vertical="center"/>
      <protection/>
    </xf>
    <xf numFmtId="3" fontId="10" fillId="0" borderId="49" xfId="64" applyNumberFormat="1" applyFont="1" applyFill="1" applyBorder="1" applyAlignment="1">
      <alignment horizontal="center"/>
      <protection/>
    </xf>
    <xf numFmtId="0" fontId="10" fillId="0" borderId="49" xfId="70" applyFont="1" applyFill="1" applyBorder="1" applyAlignment="1">
      <alignment wrapText="1"/>
      <protection/>
    </xf>
    <xf numFmtId="3" fontId="10" fillId="0" borderId="49" xfId="64" applyNumberFormat="1" applyFont="1" applyFill="1" applyBorder="1" applyAlignment="1">
      <alignment horizontal="right" vertical="center"/>
      <protection/>
    </xf>
    <xf numFmtId="3" fontId="10" fillId="0" borderId="77" xfId="64" applyNumberFormat="1" applyFont="1" applyFill="1" applyBorder="1" applyAlignment="1">
      <alignment horizontal="right" vertical="center"/>
      <protection/>
    </xf>
    <xf numFmtId="3" fontId="13" fillId="0" borderId="78" xfId="64" applyNumberFormat="1" applyFont="1" applyFill="1" applyBorder="1" applyAlignment="1">
      <alignment horizontal="right" vertical="center"/>
      <protection/>
    </xf>
    <xf numFmtId="3" fontId="10" fillId="0" borderId="49" xfId="0" applyNumberFormat="1" applyFont="1" applyFill="1" applyBorder="1" applyAlignment="1">
      <alignment horizontal="right" vertical="center" wrapText="1"/>
    </xf>
    <xf numFmtId="3" fontId="13" fillId="0" borderId="79" xfId="0" applyNumberFormat="1" applyFont="1" applyFill="1" applyBorder="1" applyAlignment="1">
      <alignment vertical="center"/>
    </xf>
    <xf numFmtId="3" fontId="13" fillId="0" borderId="80" xfId="0" applyNumberFormat="1" applyFont="1" applyFill="1" applyBorder="1" applyAlignment="1">
      <alignment vertical="center"/>
    </xf>
    <xf numFmtId="3" fontId="10" fillId="0" borderId="81" xfId="0" applyNumberFormat="1" applyFont="1" applyFill="1" applyBorder="1" applyAlignment="1">
      <alignment/>
    </xf>
    <xf numFmtId="3" fontId="10" fillId="0" borderId="31" xfId="0" applyNumberFormat="1" applyFont="1" applyFill="1" applyBorder="1" applyAlignment="1">
      <alignment/>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42" xfId="66" applyNumberFormat="1" applyFont="1" applyFill="1" applyBorder="1" applyAlignment="1">
      <alignment/>
      <protection/>
    </xf>
    <xf numFmtId="3" fontId="10" fillId="0" borderId="42" xfId="66" applyNumberFormat="1" applyFont="1" applyFill="1" applyBorder="1" applyAlignment="1">
      <alignment horizontal="center"/>
      <protection/>
    </xf>
    <xf numFmtId="3" fontId="10" fillId="0" borderId="82" xfId="0" applyNumberFormat="1" applyFont="1" applyFill="1" applyBorder="1" applyAlignment="1">
      <alignment/>
    </xf>
    <xf numFmtId="3" fontId="10" fillId="0" borderId="20" xfId="66" applyNumberFormat="1" applyFont="1" applyFill="1" applyBorder="1" applyAlignment="1">
      <alignment/>
      <protection/>
    </xf>
    <xf numFmtId="3" fontId="10" fillId="0" borderId="20" xfId="66" applyNumberFormat="1" applyFont="1" applyFill="1" applyBorder="1" applyAlignment="1">
      <alignment horizontal="center"/>
      <protection/>
    </xf>
    <xf numFmtId="3" fontId="10" fillId="0" borderId="20" xfId="66" applyNumberFormat="1" applyFont="1" applyFill="1" applyBorder="1" applyAlignment="1">
      <alignment horizontal="left" vertical="top" wrapText="1" indent="1"/>
      <protection/>
    </xf>
    <xf numFmtId="3" fontId="10" fillId="0" borderId="25" xfId="66" applyNumberFormat="1" applyFont="1" applyFill="1" applyBorder="1" applyAlignment="1">
      <alignment horizontal="center"/>
      <protection/>
    </xf>
    <xf numFmtId="3" fontId="10" fillId="0" borderId="32" xfId="0" applyNumberFormat="1" applyFont="1" applyFill="1" applyBorder="1" applyAlignment="1">
      <alignment/>
    </xf>
    <xf numFmtId="3" fontId="10" fillId="0" borderId="20" xfId="66" applyNumberFormat="1" applyFont="1" applyFill="1" applyBorder="1" applyAlignment="1">
      <alignment horizontal="center" vertical="top" wrapText="1"/>
      <protection/>
    </xf>
    <xf numFmtId="3" fontId="10" fillId="0" borderId="20" xfId="66" applyNumberFormat="1" applyFont="1" applyFill="1" applyBorder="1" applyAlignment="1">
      <alignment horizontal="center" vertical="center"/>
      <protection/>
    </xf>
    <xf numFmtId="3" fontId="10" fillId="0" borderId="28" xfId="0" applyNumberFormat="1" applyFont="1" applyFill="1" applyBorder="1" applyAlignment="1">
      <alignment vertical="top"/>
    </xf>
    <xf numFmtId="3" fontId="13" fillId="0" borderId="25" xfId="0" applyNumberFormat="1" applyFont="1" applyFill="1" applyBorder="1" applyAlignment="1">
      <alignment horizontal="left"/>
    </xf>
    <xf numFmtId="3" fontId="13" fillId="0" borderId="82" xfId="0" applyNumberFormat="1" applyFont="1" applyFill="1" applyBorder="1" applyAlignment="1">
      <alignment vertical="center"/>
    </xf>
    <xf numFmtId="3" fontId="13" fillId="0" borderId="42" xfId="0" applyNumberFormat="1" applyFont="1" applyFill="1" applyBorder="1" applyAlignment="1">
      <alignment horizontal="center"/>
    </xf>
    <xf numFmtId="3" fontId="13" fillId="0" borderId="82" xfId="0" applyNumberFormat="1" applyFont="1" applyFill="1" applyBorder="1" applyAlignment="1">
      <alignment horizontal="right"/>
    </xf>
    <xf numFmtId="3" fontId="13" fillId="0" borderId="19" xfId="0" applyNumberFormat="1" applyFont="1" applyFill="1" applyBorder="1" applyAlignment="1">
      <alignment horizontal="center" vertical="center"/>
    </xf>
    <xf numFmtId="3" fontId="13" fillId="0" borderId="20" xfId="66" applyNumberFormat="1" applyFont="1" applyFill="1" applyBorder="1" applyAlignment="1">
      <alignment horizontal="center"/>
      <protection/>
    </xf>
    <xf numFmtId="3" fontId="13" fillId="0" borderId="20"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0" xfId="66" applyNumberFormat="1" applyFont="1" applyFill="1" applyBorder="1" applyAlignment="1">
      <alignment horizontal="left" wrapText="1"/>
      <protection/>
    </xf>
    <xf numFmtId="3" fontId="10" fillId="0" borderId="20" xfId="66" applyNumberFormat="1" applyFont="1" applyFill="1" applyBorder="1" applyAlignment="1">
      <alignment horizontal="center" wrapText="1"/>
      <protection/>
    </xf>
    <xf numFmtId="3" fontId="10" fillId="0" borderId="28" xfId="0" applyNumberFormat="1" applyFont="1" applyFill="1" applyBorder="1" applyAlignment="1">
      <alignment horizontal="right" vertical="center"/>
    </xf>
    <xf numFmtId="3" fontId="10" fillId="0" borderId="20" xfId="66" applyNumberFormat="1" applyFont="1" applyFill="1" applyBorder="1" applyAlignment="1">
      <alignment horizontal="left" vertical="top" wrapText="1"/>
      <protection/>
    </xf>
    <xf numFmtId="3" fontId="10" fillId="0" borderId="22" xfId="66" applyNumberFormat="1" applyFont="1" applyFill="1" applyBorder="1" applyAlignment="1">
      <alignment horizontal="left" vertical="top" wrapText="1"/>
      <protection/>
    </xf>
    <xf numFmtId="3" fontId="10" fillId="0" borderId="22" xfId="66" applyNumberFormat="1" applyFont="1" applyFill="1" applyBorder="1" applyAlignment="1">
      <alignment horizontal="center" wrapText="1"/>
      <protection/>
    </xf>
    <xf numFmtId="3" fontId="10" fillId="0" borderId="56" xfId="0" applyNumberFormat="1" applyFont="1" applyFill="1" applyBorder="1" applyAlignment="1">
      <alignment horizontal="right" vertical="center"/>
    </xf>
    <xf numFmtId="3" fontId="10" fillId="0" borderId="25" xfId="66" applyNumberFormat="1" applyFont="1" applyFill="1" applyBorder="1" applyAlignment="1">
      <alignment horizontal="center" vertical="center"/>
      <protection/>
    </xf>
    <xf numFmtId="3" fontId="16" fillId="0" borderId="32" xfId="0" applyNumberFormat="1" applyFont="1" applyFill="1" applyBorder="1" applyAlignment="1">
      <alignment vertical="center"/>
    </xf>
    <xf numFmtId="3" fontId="13" fillId="0" borderId="42" xfId="0" applyNumberFormat="1" applyFont="1" applyFill="1" applyBorder="1" applyAlignment="1">
      <alignment horizontal="center" vertical="center"/>
    </xf>
    <xf numFmtId="3" fontId="13" fillId="0" borderId="82" xfId="0" applyNumberFormat="1" applyFont="1" applyFill="1" applyBorder="1" applyAlignment="1">
      <alignment horizontal="right" vertical="center"/>
    </xf>
    <xf numFmtId="3" fontId="12" fillId="0" borderId="19"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2" fillId="0" borderId="28" xfId="0" applyNumberFormat="1" applyFont="1" applyFill="1" applyBorder="1" applyAlignment="1">
      <alignment horizontal="right" vertical="center"/>
    </xf>
    <xf numFmtId="3" fontId="10" fillId="0" borderId="20" xfId="0" applyNumberFormat="1" applyFont="1" applyFill="1" applyBorder="1" applyAlignment="1">
      <alignment horizontal="center" vertical="center" wrapText="1"/>
    </xf>
    <xf numFmtId="3" fontId="10" fillId="0" borderId="28" xfId="0" applyNumberFormat="1" applyFont="1" applyFill="1" applyBorder="1" applyAlignment="1">
      <alignment horizontal="right" vertical="top"/>
    </xf>
    <xf numFmtId="3" fontId="4" fillId="0" borderId="83" xfId="68" applyNumberFormat="1" applyFont="1" applyFill="1" applyBorder="1" applyAlignment="1">
      <alignment horizontal="center" vertical="center" wrapText="1"/>
      <protection/>
    </xf>
    <xf numFmtId="0" fontId="4" fillId="0" borderId="20" xfId="68" applyFont="1" applyFill="1" applyBorder="1" applyAlignment="1">
      <alignment wrapText="1"/>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58" xfId="0" applyFont="1" applyFill="1" applyBorder="1" applyAlignment="1">
      <alignment horizontal="left"/>
    </xf>
    <xf numFmtId="0" fontId="4" fillId="0" borderId="84" xfId="0" applyFont="1" applyFill="1" applyBorder="1" applyAlignment="1">
      <alignment horizontal="center"/>
    </xf>
    <xf numFmtId="3" fontId="2" fillId="0" borderId="85" xfId="0" applyNumberFormat="1" applyFont="1" applyFill="1" applyBorder="1" applyAlignment="1">
      <alignment/>
    </xf>
    <xf numFmtId="0" fontId="2" fillId="0" borderId="86" xfId="0" applyFont="1" applyFill="1" applyBorder="1" applyAlignment="1">
      <alignment horizontal="center"/>
    </xf>
    <xf numFmtId="0" fontId="2" fillId="0" borderId="0" xfId="0" applyFont="1" applyFill="1" applyBorder="1" applyAlignment="1">
      <alignment wrapText="1"/>
    </xf>
    <xf numFmtId="0" fontId="2" fillId="0" borderId="86" xfId="0" applyFont="1" applyFill="1" applyBorder="1" applyAlignment="1">
      <alignment horizontal="center" vertical="top"/>
    </xf>
    <xf numFmtId="0" fontId="4" fillId="0" borderId="62" xfId="0" applyFont="1" applyFill="1" applyBorder="1" applyAlignment="1">
      <alignment horizontal="right" vertical="center"/>
    </xf>
    <xf numFmtId="0" fontId="4" fillId="0" borderId="12" xfId="0" applyFont="1" applyFill="1" applyBorder="1" applyAlignment="1">
      <alignment horizontal="lef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86" xfId="0" applyFont="1" applyFill="1" applyBorder="1" applyAlignment="1">
      <alignment horizontal="center"/>
    </xf>
    <xf numFmtId="0" fontId="2" fillId="0" borderId="0" xfId="0" applyFont="1" applyFill="1" applyBorder="1" applyAlignment="1">
      <alignment horizontal="left"/>
    </xf>
    <xf numFmtId="3" fontId="2" fillId="0" borderId="85" xfId="0" applyNumberFormat="1" applyFont="1" applyFill="1" applyBorder="1" applyAlignment="1">
      <alignment horizontal="right"/>
    </xf>
    <xf numFmtId="1" fontId="2" fillId="0" borderId="86" xfId="0" applyNumberFormat="1" applyFont="1" applyFill="1" applyBorder="1" applyAlignment="1">
      <alignment horizontal="center"/>
    </xf>
    <xf numFmtId="0" fontId="4" fillId="0" borderId="59" xfId="0" applyFont="1" applyFill="1" applyBorder="1" applyAlignment="1">
      <alignment horizontal="right" vertical="center"/>
    </xf>
    <xf numFmtId="0" fontId="4" fillId="0" borderId="40" xfId="0" applyFont="1" applyFill="1" applyBorder="1" applyAlignment="1">
      <alignment horizontal="left" vertical="center"/>
    </xf>
    <xf numFmtId="3" fontId="4"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horizontal="center" vertical="center"/>
    </xf>
    <xf numFmtId="0" fontId="4" fillId="0" borderId="92" xfId="0" applyFont="1" applyFill="1" applyBorder="1" applyAlignment="1">
      <alignment vertical="center"/>
    </xf>
    <xf numFmtId="0" fontId="2" fillId="0" borderId="10" xfId="0" applyFont="1" applyFill="1" applyBorder="1" applyAlignment="1">
      <alignment horizontal="right" vertical="center"/>
    </xf>
    <xf numFmtId="0" fontId="2" fillId="0" borderId="86"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40" xfId="0" applyFont="1" applyFill="1" applyBorder="1" applyAlignment="1">
      <alignment vertical="center"/>
    </xf>
    <xf numFmtId="0" fontId="2" fillId="0" borderId="59" xfId="0" applyFont="1" applyFill="1" applyBorder="1" applyAlignment="1">
      <alignment horizontal="right" vertical="center"/>
    </xf>
    <xf numFmtId="0" fontId="4" fillId="0" borderId="89" xfId="0" applyFont="1" applyFill="1" applyBorder="1" applyAlignment="1">
      <alignment horizontal="right" vertical="center"/>
    </xf>
    <xf numFmtId="0" fontId="4" fillId="0" borderId="93" xfId="0" applyFont="1" applyFill="1" applyBorder="1" applyAlignment="1">
      <alignment horizontal="right" vertical="center"/>
    </xf>
    <xf numFmtId="0" fontId="4" fillId="0" borderId="94" xfId="0" applyFont="1" applyFill="1" applyBorder="1" applyAlignment="1">
      <alignment horizontal="left" vertical="center"/>
    </xf>
    <xf numFmtId="3" fontId="4" fillId="0" borderId="86"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9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6" xfId="0" applyFont="1" applyFill="1" applyBorder="1" applyAlignment="1">
      <alignment horizontal="right" vertical="center"/>
    </xf>
    <xf numFmtId="0" fontId="4" fillId="0" borderId="14" xfId="0" applyFont="1" applyFill="1" applyBorder="1" applyAlignment="1">
      <alignment horizontal="left" vertical="center" wrapText="1"/>
    </xf>
    <xf numFmtId="3" fontId="4" fillId="0" borderId="97"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2" fillId="0" borderId="10" xfId="0" applyFont="1" applyFill="1" applyBorder="1" applyAlignment="1">
      <alignment horizontal="right"/>
    </xf>
    <xf numFmtId="0" fontId="2" fillId="0" borderId="86" xfId="0" applyFont="1" applyFill="1" applyBorder="1" applyAlignment="1">
      <alignment horizontal="right"/>
    </xf>
    <xf numFmtId="0" fontId="2" fillId="0" borderId="98" xfId="0" applyFont="1" applyFill="1" applyBorder="1" applyAlignment="1">
      <alignment horizontal="right"/>
    </xf>
    <xf numFmtId="0" fontId="2" fillId="0" borderId="63" xfId="0" applyFont="1" applyFill="1" applyBorder="1" applyAlignment="1">
      <alignment/>
    </xf>
    <xf numFmtId="0" fontId="2" fillId="0" borderId="99" xfId="0" applyFont="1" applyFill="1" applyBorder="1" applyAlignment="1">
      <alignment horizontal="right"/>
    </xf>
    <xf numFmtId="3" fontId="4" fillId="0" borderId="85" xfId="0" applyNumberFormat="1" applyFont="1" applyFill="1" applyBorder="1" applyAlignment="1">
      <alignment horizontal="right"/>
    </xf>
    <xf numFmtId="3" fontId="4" fillId="0" borderId="100"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2" fillId="0" borderId="100" xfId="0" applyNumberFormat="1" applyFont="1" applyFill="1" applyBorder="1" applyAlignment="1">
      <alignment horizontal="right" vertical="center"/>
    </xf>
    <xf numFmtId="3" fontId="4" fillId="0" borderId="101"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4" fillId="0" borderId="102" xfId="0" applyNumberFormat="1" applyFont="1" applyFill="1" applyBorder="1" applyAlignment="1">
      <alignment horizontal="right" vertical="center"/>
    </xf>
    <xf numFmtId="174" fontId="2" fillId="0" borderId="85" xfId="77" applyNumberFormat="1" applyFont="1" applyFill="1" applyBorder="1" applyAlignment="1">
      <alignment horizontal="right"/>
    </xf>
    <xf numFmtId="174" fontId="2" fillId="0" borderId="103" xfId="77" applyNumberFormat="1" applyFont="1" applyFill="1" applyBorder="1" applyAlignment="1">
      <alignment horizontal="right"/>
    </xf>
    <xf numFmtId="3" fontId="10" fillId="0" borderId="50" xfId="0" applyNumberFormat="1" applyFont="1" applyFill="1" applyBorder="1" applyAlignment="1">
      <alignment horizontal="right" vertical="center" wrapText="1"/>
    </xf>
    <xf numFmtId="3" fontId="10" fillId="0" borderId="104" xfId="0" applyNumberFormat="1" applyFont="1" applyFill="1" applyBorder="1" applyAlignment="1">
      <alignment horizontal="center"/>
    </xf>
    <xf numFmtId="3" fontId="10" fillId="0" borderId="104" xfId="0" applyNumberFormat="1" applyFont="1" applyFill="1" applyBorder="1" applyAlignment="1">
      <alignment horizontal="right"/>
    </xf>
    <xf numFmtId="3" fontId="13" fillId="0" borderId="104" xfId="0" applyNumberFormat="1" applyFont="1" applyFill="1" applyBorder="1" applyAlignment="1">
      <alignment horizontal="right"/>
    </xf>
    <xf numFmtId="3" fontId="16" fillId="0" borderId="67" xfId="0" applyNumberFormat="1" applyFont="1" applyFill="1" applyBorder="1" applyAlignment="1">
      <alignment vertical="center"/>
    </xf>
    <xf numFmtId="3" fontId="18" fillId="0" borderId="67" xfId="0" applyNumberFormat="1" applyFont="1" applyFill="1" applyBorder="1" applyAlignment="1">
      <alignment vertical="center"/>
    </xf>
    <xf numFmtId="3" fontId="16" fillId="0" borderId="105" xfId="0" applyNumberFormat="1" applyFont="1" applyFill="1" applyBorder="1" applyAlignment="1">
      <alignment vertical="center"/>
    </xf>
    <xf numFmtId="3" fontId="25" fillId="0" borderId="0" xfId="0" applyNumberFormat="1" applyFont="1" applyFill="1" applyBorder="1" applyAlignment="1">
      <alignment vertical="center"/>
    </xf>
    <xf numFmtId="3" fontId="4" fillId="0" borderId="106" xfId="68" applyNumberFormat="1" applyFont="1" applyFill="1" applyBorder="1" applyAlignment="1">
      <alignment horizontal="right" wrapText="1"/>
      <protection/>
    </xf>
    <xf numFmtId="3" fontId="2" fillId="0" borderId="107" xfId="68" applyNumberFormat="1" applyFont="1" applyFill="1" applyBorder="1" applyAlignment="1">
      <alignment horizontal="right"/>
      <protection/>
    </xf>
    <xf numFmtId="3" fontId="2" fillId="0" borderId="107" xfId="68" applyNumberFormat="1" applyFont="1" applyFill="1" applyBorder="1" applyAlignment="1">
      <alignment horizontal="right" vertical="center"/>
      <protection/>
    </xf>
    <xf numFmtId="3" fontId="4" fillId="0" borderId="108" xfId="68" applyNumberFormat="1" applyFont="1" applyFill="1" applyBorder="1" applyAlignment="1">
      <alignment horizontal="right" vertical="center"/>
      <protection/>
    </xf>
    <xf numFmtId="3" fontId="2" fillId="0" borderId="106" xfId="68" applyNumberFormat="1" applyFont="1" applyFill="1" applyBorder="1" applyAlignment="1">
      <alignment horizontal="right"/>
      <protection/>
    </xf>
    <xf numFmtId="3" fontId="2" fillId="0" borderId="109" xfId="68" applyNumberFormat="1" applyFont="1" applyFill="1" applyBorder="1" applyAlignment="1">
      <alignment horizontal="right" vertical="center"/>
      <protection/>
    </xf>
    <xf numFmtId="3" fontId="4" fillId="0" borderId="83" xfId="68" applyNumberFormat="1" applyFont="1" applyFill="1" applyBorder="1" applyAlignment="1">
      <alignment horizontal="right" vertical="center"/>
      <protection/>
    </xf>
    <xf numFmtId="3" fontId="2" fillId="0" borderId="106" xfId="68" applyNumberFormat="1" applyFont="1" applyFill="1" applyBorder="1" applyAlignment="1">
      <alignment horizontal="left"/>
      <protection/>
    </xf>
    <xf numFmtId="3" fontId="2" fillId="0" borderId="107" xfId="68" applyNumberFormat="1" applyFont="1" applyFill="1" applyBorder="1" applyAlignment="1">
      <alignment horizontal="left"/>
      <protection/>
    </xf>
    <xf numFmtId="3" fontId="2" fillId="0" borderId="110" xfId="68" applyNumberFormat="1" applyFont="1" applyFill="1" applyBorder="1" applyAlignment="1">
      <alignment horizontal="right"/>
      <protection/>
    </xf>
    <xf numFmtId="3" fontId="4" fillId="0" borderId="83" xfId="65" applyNumberFormat="1" applyFont="1" applyFill="1" applyBorder="1" applyAlignment="1">
      <alignment horizontal="right" vertical="center" wrapText="1"/>
      <protection/>
    </xf>
    <xf numFmtId="3" fontId="4" fillId="0" borderId="111" xfId="65"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0" xfId="68" applyFont="1" applyFill="1" applyBorder="1" applyAlignment="1">
      <alignment shrinkToFit="1"/>
      <protection/>
    </xf>
    <xf numFmtId="0" fontId="2" fillId="0" borderId="20" xfId="65" applyFont="1" applyFill="1" applyBorder="1" applyAlignment="1">
      <alignment shrinkToFit="1"/>
      <protection/>
    </xf>
    <xf numFmtId="3" fontId="10" fillId="0" borderId="20" xfId="64" applyNumberFormat="1" applyFont="1" applyFill="1" applyBorder="1" applyAlignment="1">
      <alignment horizontal="center" vertical="top"/>
      <protection/>
    </xf>
    <xf numFmtId="3" fontId="10" fillId="0" borderId="20" xfId="64" applyNumberFormat="1" applyFont="1" applyFill="1" applyBorder="1" applyAlignment="1">
      <alignment shrinkToFit="1"/>
      <protection/>
    </xf>
    <xf numFmtId="0" fontId="10" fillId="0" borderId="20" xfId="70" applyFont="1" applyFill="1" applyBorder="1" applyAlignment="1">
      <alignment shrinkToFit="1"/>
      <protection/>
    </xf>
    <xf numFmtId="3" fontId="12" fillId="0" borderId="20" xfId="66" applyNumberFormat="1" applyFont="1" applyFill="1" applyBorder="1" applyAlignment="1">
      <alignment vertical="center"/>
      <protection/>
    </xf>
    <xf numFmtId="3" fontId="13" fillId="0" borderId="20" xfId="66" applyNumberFormat="1" applyFont="1" applyFill="1" applyBorder="1" applyAlignment="1">
      <alignment vertical="center"/>
      <protection/>
    </xf>
    <xf numFmtId="3" fontId="12" fillId="0" borderId="22" xfId="66" applyNumberFormat="1" applyFont="1" applyFill="1" applyBorder="1" applyAlignment="1">
      <alignment horizontal="left" vertical="top" indent="2"/>
      <protection/>
    </xf>
    <xf numFmtId="3" fontId="13" fillId="0" borderId="22" xfId="66" applyNumberFormat="1" applyFont="1" applyFill="1" applyBorder="1" applyAlignment="1">
      <alignment horizontal="left" vertical="top" indent="2"/>
      <protection/>
    </xf>
    <xf numFmtId="3" fontId="10" fillId="0" borderId="112" xfId="0" applyNumberFormat="1" applyFont="1" applyFill="1" applyBorder="1" applyAlignment="1">
      <alignment horizontal="center" vertical="center"/>
    </xf>
    <xf numFmtId="3" fontId="10" fillId="0" borderId="49" xfId="0" applyNumberFormat="1" applyFont="1" applyFill="1" applyBorder="1" applyAlignment="1">
      <alignment vertical="center"/>
    </xf>
    <xf numFmtId="3" fontId="13" fillId="0" borderId="50" xfId="0" applyNumberFormat="1" applyFont="1" applyFill="1" applyBorder="1" applyAlignment="1">
      <alignment vertical="center"/>
    </xf>
    <xf numFmtId="3" fontId="10" fillId="0" borderId="113" xfId="0" applyNumberFormat="1" applyFont="1" applyFill="1" applyBorder="1" applyAlignment="1">
      <alignment vertical="center"/>
    </xf>
    <xf numFmtId="3" fontId="13" fillId="0" borderId="114" xfId="0" applyNumberFormat="1" applyFont="1" applyFill="1" applyBorder="1" applyAlignment="1">
      <alignment/>
    </xf>
    <xf numFmtId="3" fontId="10" fillId="0" borderId="49" xfId="0" applyNumberFormat="1" applyFont="1" applyFill="1" applyBorder="1" applyAlignment="1">
      <alignment horizontal="right"/>
    </xf>
    <xf numFmtId="3" fontId="10" fillId="0" borderId="49" xfId="66" applyNumberFormat="1" applyFont="1" applyFill="1" applyBorder="1" applyAlignment="1">
      <alignment horizontal="center" vertical="center"/>
      <protection/>
    </xf>
    <xf numFmtId="3" fontId="13" fillId="0" borderId="78" xfId="0" applyNumberFormat="1" applyFont="1" applyFill="1" applyBorder="1" applyAlignment="1">
      <alignment/>
    </xf>
    <xf numFmtId="3" fontId="10" fillId="0" borderId="52" xfId="0" applyNumberFormat="1" applyFont="1" applyFill="1" applyBorder="1" applyAlignment="1">
      <alignment horizontal="center" vertical="center"/>
    </xf>
    <xf numFmtId="3" fontId="10" fillId="0" borderId="113" xfId="0" applyNumberFormat="1" applyFont="1" applyFill="1" applyBorder="1" applyAlignment="1">
      <alignment horizontal="center" vertical="center"/>
    </xf>
    <xf numFmtId="3" fontId="12" fillId="0" borderId="75" xfId="0" applyNumberFormat="1" applyFont="1" applyFill="1" applyBorder="1" applyAlignment="1">
      <alignment horizontal="left" vertical="center" wrapText="1"/>
    </xf>
    <xf numFmtId="3" fontId="12" fillId="0" borderId="74" xfId="0" applyNumberFormat="1" applyFont="1" applyFill="1" applyBorder="1" applyAlignment="1">
      <alignment horizontal="left" vertical="center" wrapText="1"/>
    </xf>
    <xf numFmtId="3" fontId="12" fillId="0" borderId="52" xfId="0" applyNumberFormat="1" applyFont="1" applyFill="1" applyBorder="1" applyAlignment="1">
      <alignment horizontal="left" vertical="center" wrapText="1"/>
    </xf>
    <xf numFmtId="3" fontId="12" fillId="0" borderId="49" xfId="0" applyNumberFormat="1" applyFont="1" applyFill="1" applyBorder="1" applyAlignment="1">
      <alignment horizontal="left" vertical="center" wrapText="1"/>
    </xf>
    <xf numFmtId="3" fontId="13" fillId="0" borderId="22" xfId="66" applyNumberFormat="1" applyFont="1" applyFill="1" applyBorder="1" applyAlignment="1">
      <alignment horizontal="left" vertical="center" indent="1"/>
      <protection/>
    </xf>
    <xf numFmtId="3" fontId="12" fillId="0" borderId="22" xfId="66" applyNumberFormat="1" applyFont="1" applyFill="1" applyBorder="1" applyAlignment="1">
      <alignment horizontal="left" vertical="center" indent="1"/>
      <protection/>
    </xf>
    <xf numFmtId="3" fontId="10" fillId="0" borderId="81" xfId="0" applyNumberFormat="1" applyFont="1" applyFill="1" applyBorder="1" applyAlignment="1">
      <alignment vertical="center"/>
    </xf>
    <xf numFmtId="3" fontId="12" fillId="0" borderId="25" xfId="64" applyNumberFormat="1" applyFont="1" applyFill="1" applyBorder="1" applyAlignment="1">
      <alignment wrapText="1"/>
      <protection/>
    </xf>
    <xf numFmtId="3" fontId="13" fillId="0" borderId="25" xfId="64" applyNumberFormat="1" applyFont="1" applyFill="1" applyBorder="1" applyAlignment="1">
      <alignment wrapText="1"/>
      <protection/>
    </xf>
    <xf numFmtId="3" fontId="12" fillId="0" borderId="33" xfId="64" applyNumberFormat="1" applyFont="1" applyFill="1" applyBorder="1" applyAlignment="1">
      <alignment horizontal="center" vertical="center"/>
      <protection/>
    </xf>
    <xf numFmtId="3" fontId="12" fillId="0" borderId="25" xfId="64" applyNumberFormat="1" applyFont="1" applyFill="1" applyBorder="1" applyAlignment="1">
      <alignment horizontal="center" vertical="center"/>
      <protection/>
    </xf>
    <xf numFmtId="3" fontId="12" fillId="0" borderId="25" xfId="64" applyNumberFormat="1" applyFont="1" applyFill="1" applyBorder="1" applyAlignment="1">
      <alignment horizontal="right" vertical="center"/>
      <protection/>
    </xf>
    <xf numFmtId="3" fontId="12" fillId="0" borderId="32" xfId="64" applyNumberFormat="1" applyFont="1" applyFill="1" applyBorder="1" applyAlignment="1">
      <alignment horizontal="right" vertical="center"/>
      <protection/>
    </xf>
    <xf numFmtId="3" fontId="12" fillId="0" borderId="25" xfId="0" applyNumberFormat="1" applyFont="1" applyFill="1" applyBorder="1" applyAlignment="1">
      <alignment horizontal="right" wrapText="1"/>
    </xf>
    <xf numFmtId="3" fontId="13" fillId="0" borderId="23" xfId="64" applyNumberFormat="1" applyFont="1" applyFill="1" applyBorder="1" applyAlignment="1">
      <alignment horizontal="right"/>
      <protection/>
    </xf>
    <xf numFmtId="3" fontId="10" fillId="0" borderId="22" xfId="0" applyNumberFormat="1" applyFont="1" applyFill="1" applyBorder="1" applyAlignment="1">
      <alignment horizontal="right" wrapText="1"/>
    </xf>
    <xf numFmtId="3" fontId="10" fillId="0" borderId="24" xfId="0" applyNumberFormat="1" applyFont="1" applyFill="1" applyBorder="1" applyAlignment="1">
      <alignment horizontal="right" wrapText="1"/>
    </xf>
    <xf numFmtId="3" fontId="10" fillId="0" borderId="25" xfId="0" applyNumberFormat="1" applyFont="1" applyFill="1" applyBorder="1" applyAlignment="1">
      <alignment horizontal="center" wrapText="1"/>
    </xf>
    <xf numFmtId="3" fontId="10" fillId="0" borderId="79" xfId="0" applyNumberFormat="1" applyFont="1" applyFill="1" applyBorder="1" applyAlignment="1">
      <alignment/>
    </xf>
    <xf numFmtId="3" fontId="13" fillId="0" borderId="47" xfId="64" applyNumberFormat="1" applyFont="1" applyFill="1" applyBorder="1" applyAlignment="1">
      <alignment wrapText="1"/>
      <protection/>
    </xf>
    <xf numFmtId="3" fontId="13" fillId="0" borderId="25" xfId="64" applyNumberFormat="1" applyFont="1" applyFill="1" applyBorder="1" applyAlignment="1">
      <alignment horizontal="left" vertical="top" wrapText="1" indent="4"/>
      <protection/>
    </xf>
    <xf numFmtId="3" fontId="12" fillId="0" borderId="25" xfId="64" applyNumberFormat="1" applyFont="1" applyFill="1" applyBorder="1" applyAlignment="1">
      <alignment horizontal="left" wrapText="1" indent="2"/>
      <protection/>
    </xf>
    <xf numFmtId="3" fontId="13" fillId="0" borderId="25" xfId="64" applyNumberFormat="1" applyFont="1" applyFill="1" applyBorder="1" applyAlignment="1">
      <alignment horizontal="left" wrapText="1" indent="2"/>
      <protection/>
    </xf>
    <xf numFmtId="3" fontId="16" fillId="0" borderId="25" xfId="64" applyNumberFormat="1" applyFont="1" applyFill="1" applyBorder="1" applyAlignment="1">
      <alignment horizontal="left" wrapText="1" indent="4"/>
      <protection/>
    </xf>
    <xf numFmtId="0" fontId="2" fillId="0" borderId="115" xfId="0" applyFont="1" applyFill="1" applyBorder="1" applyAlignment="1">
      <alignment/>
    </xf>
    <xf numFmtId="0" fontId="4" fillId="0" borderId="115" xfId="0" applyFont="1" applyFill="1" applyBorder="1" applyAlignment="1">
      <alignment/>
    </xf>
    <xf numFmtId="0" fontId="4" fillId="0" borderId="115" xfId="0" applyFont="1" applyFill="1" applyBorder="1" applyAlignment="1">
      <alignment vertical="center"/>
    </xf>
    <xf numFmtId="0" fontId="4" fillId="0" borderId="16" xfId="0" applyFont="1" applyFill="1" applyBorder="1" applyAlignment="1">
      <alignment vertical="center"/>
    </xf>
    <xf numFmtId="0" fontId="2" fillId="0" borderId="116" xfId="0" applyFont="1" applyFill="1" applyBorder="1" applyAlignment="1">
      <alignment/>
    </xf>
    <xf numFmtId="3" fontId="2" fillId="0" borderId="115" xfId="63" applyNumberFormat="1" applyFont="1" applyFill="1" applyBorder="1">
      <alignment/>
      <protection/>
    </xf>
    <xf numFmtId="3" fontId="5" fillId="0" borderId="115" xfId="63" applyNumberFormat="1" applyFont="1" applyFill="1" applyBorder="1">
      <alignment/>
      <protection/>
    </xf>
    <xf numFmtId="3" fontId="2" fillId="0" borderId="115" xfId="63" applyNumberFormat="1" applyFont="1" applyFill="1" applyBorder="1" applyAlignment="1">
      <alignment vertical="top"/>
      <protection/>
    </xf>
    <xf numFmtId="3" fontId="2" fillId="0" borderId="115" xfId="63" applyNumberFormat="1" applyFont="1" applyFill="1" applyBorder="1" applyAlignment="1">
      <alignment/>
      <protection/>
    </xf>
    <xf numFmtId="3" fontId="4" fillId="0" borderId="117" xfId="63" applyNumberFormat="1" applyFont="1" applyFill="1" applyBorder="1" applyAlignment="1">
      <alignment horizontal="center" vertical="center" wrapText="1"/>
      <protection/>
    </xf>
    <xf numFmtId="3" fontId="4" fillId="0" borderId="17" xfId="68" applyNumberFormat="1" applyFont="1" applyFill="1" applyBorder="1" applyAlignment="1">
      <alignment horizontal="center" vertical="center" wrapText="1"/>
      <protection/>
    </xf>
    <xf numFmtId="3" fontId="2" fillId="0" borderId="118" xfId="68" applyNumberFormat="1" applyFont="1" applyFill="1" applyBorder="1" applyAlignment="1">
      <alignment horizontal="right" wrapText="1"/>
      <protection/>
    </xf>
    <xf numFmtId="3" fontId="2" fillId="0" borderId="119" xfId="68" applyNumberFormat="1" applyFont="1" applyFill="1" applyBorder="1" applyAlignment="1">
      <alignment horizontal="right" vertical="center"/>
      <protection/>
    </xf>
    <xf numFmtId="3" fontId="2" fillId="0" borderId="119" xfId="65" applyNumberFormat="1" applyFont="1" applyFill="1" applyBorder="1" applyAlignment="1">
      <alignment horizontal="right" vertical="center" wrapText="1"/>
      <protection/>
    </xf>
    <xf numFmtId="3" fontId="19" fillId="0" borderId="12" xfId="68" applyNumberFormat="1" applyFont="1" applyFill="1" applyBorder="1" applyAlignment="1">
      <alignment horizontal="right" vertical="center"/>
      <protection/>
    </xf>
    <xf numFmtId="3" fontId="2" fillId="0" borderId="118" xfId="68" applyNumberFormat="1" applyFont="1" applyFill="1" applyBorder="1" applyAlignment="1">
      <alignment horizontal="right"/>
      <protection/>
    </xf>
    <xf numFmtId="3" fontId="19" fillId="0" borderId="41" xfId="68" applyNumberFormat="1" applyFont="1" applyFill="1" applyBorder="1" applyAlignment="1">
      <alignment horizontal="right" vertical="center" wrapText="1"/>
      <protection/>
    </xf>
    <xf numFmtId="3" fontId="4" fillId="0" borderId="63" xfId="68" applyNumberFormat="1" applyFont="1" applyFill="1" applyBorder="1" applyAlignment="1">
      <alignment horizontal="right" vertical="center"/>
      <protection/>
    </xf>
    <xf numFmtId="3" fontId="2" fillId="0" borderId="118" xfId="68" applyNumberFormat="1" applyFont="1" applyFill="1" applyBorder="1" applyAlignment="1">
      <alignment horizontal="left"/>
      <protection/>
    </xf>
    <xf numFmtId="3" fontId="2" fillId="0" borderId="118" xfId="68" applyNumberFormat="1" applyFont="1" applyFill="1" applyBorder="1" applyAlignment="1">
      <alignment horizontal="right" vertical="center"/>
      <protection/>
    </xf>
    <xf numFmtId="3" fontId="2" fillId="0" borderId="119" xfId="65" applyNumberFormat="1" applyFont="1" applyFill="1" applyBorder="1" applyAlignment="1">
      <alignment horizontal="left"/>
      <protection/>
    </xf>
    <xf numFmtId="3" fontId="2" fillId="0" borderId="119" xfId="65" applyNumberFormat="1" applyFont="1" applyFill="1" applyBorder="1" applyAlignment="1">
      <alignment horizontal="right"/>
      <protection/>
    </xf>
    <xf numFmtId="3" fontId="2" fillId="0" borderId="119" xfId="65" applyNumberFormat="1" applyFont="1" applyFill="1" applyBorder="1" applyAlignment="1">
      <alignment horizontal="right" vertical="center"/>
      <protection/>
    </xf>
    <xf numFmtId="3" fontId="2" fillId="0" borderId="119" xfId="69" applyNumberFormat="1" applyFont="1" applyFill="1" applyBorder="1" applyAlignment="1">
      <alignment horizontal="left"/>
      <protection/>
    </xf>
    <xf numFmtId="3" fontId="2" fillId="0" borderId="120" xfId="69" applyNumberFormat="1" applyFont="1" applyFill="1" applyBorder="1" applyAlignment="1">
      <alignment horizontal="right"/>
      <protection/>
    </xf>
    <xf numFmtId="3" fontId="2" fillId="0" borderId="120" xfId="69" applyNumberFormat="1" applyFont="1" applyFill="1" applyBorder="1" applyAlignment="1">
      <alignment horizontal="right" vertical="center"/>
      <protection/>
    </xf>
    <xf numFmtId="3" fontId="4" fillId="0" borderId="17" xfId="65" applyNumberFormat="1" applyFont="1" applyFill="1" applyBorder="1" applyAlignment="1">
      <alignment horizontal="right" vertical="center" wrapText="1"/>
      <protection/>
    </xf>
    <xf numFmtId="3" fontId="4" fillId="0" borderId="63" xfId="65" applyNumberFormat="1" applyFont="1" applyFill="1" applyBorder="1" applyAlignment="1">
      <alignment horizontal="right" vertical="center" wrapText="1"/>
      <protection/>
    </xf>
    <xf numFmtId="3" fontId="4" fillId="0" borderId="79" xfId="68" applyNumberFormat="1" applyFont="1" applyFill="1" applyBorder="1" applyAlignment="1">
      <alignment horizontal="right" wrapText="1"/>
      <protection/>
    </xf>
    <xf numFmtId="3" fontId="2" fillId="0" borderId="81" xfId="68" applyNumberFormat="1" applyFont="1" applyFill="1" applyBorder="1" applyAlignment="1">
      <alignment horizontal="right" vertical="center"/>
      <protection/>
    </xf>
    <xf numFmtId="3" fontId="19" fillId="0" borderId="121" xfId="68" applyNumberFormat="1" applyFont="1" applyFill="1" applyBorder="1" applyAlignment="1">
      <alignment horizontal="right" vertical="center"/>
      <protection/>
    </xf>
    <xf numFmtId="3" fontId="2" fillId="0" borderId="79" xfId="68" applyNumberFormat="1" applyFont="1" applyFill="1" applyBorder="1" applyAlignment="1">
      <alignment horizontal="right"/>
      <protection/>
    </xf>
    <xf numFmtId="3" fontId="19" fillId="0" borderId="122" xfId="68" applyNumberFormat="1" applyFont="1" applyFill="1" applyBorder="1" applyAlignment="1">
      <alignment horizontal="right" vertical="center" wrapText="1"/>
      <protection/>
    </xf>
    <xf numFmtId="3" fontId="4" fillId="0" borderId="123" xfId="68" applyNumberFormat="1" applyFont="1" applyFill="1" applyBorder="1" applyAlignment="1">
      <alignment horizontal="right" vertical="center"/>
      <protection/>
    </xf>
    <xf numFmtId="3" fontId="2" fillId="0" borderId="79" xfId="68" applyNumberFormat="1" applyFont="1" applyFill="1" applyBorder="1" applyAlignment="1">
      <alignment horizontal="left"/>
      <protection/>
    </xf>
    <xf numFmtId="3" fontId="2" fillId="0" borderId="79" xfId="68" applyNumberFormat="1" applyFont="1" applyFill="1" applyBorder="1" applyAlignment="1">
      <alignment horizontal="right" vertical="center"/>
      <protection/>
    </xf>
    <xf numFmtId="3" fontId="2" fillId="0" borderId="81" xfId="68" applyNumberFormat="1" applyFont="1" applyFill="1" applyBorder="1" applyAlignment="1">
      <alignment horizontal="left"/>
      <protection/>
    </xf>
    <xf numFmtId="3" fontId="2" fillId="0" borderId="81" xfId="68" applyNumberFormat="1" applyFont="1" applyFill="1" applyBorder="1" applyAlignment="1">
      <alignment horizontal="right"/>
      <protection/>
    </xf>
    <xf numFmtId="3" fontId="2" fillId="0" borderId="124" xfId="68" applyNumberFormat="1" applyFont="1" applyFill="1" applyBorder="1" applyAlignment="1">
      <alignment horizontal="right"/>
      <protection/>
    </xf>
    <xf numFmtId="3" fontId="2" fillId="0" borderId="124" xfId="68" applyNumberFormat="1" applyFont="1" applyFill="1" applyBorder="1" applyAlignment="1">
      <alignment horizontal="right" vertical="center"/>
      <protection/>
    </xf>
    <xf numFmtId="3" fontId="4" fillId="0" borderId="123" xfId="65" applyNumberFormat="1" applyFont="1" applyFill="1" applyBorder="1" applyAlignment="1">
      <alignment horizontal="right" vertical="center" wrapText="1"/>
      <protection/>
    </xf>
    <xf numFmtId="3" fontId="4" fillId="0" borderId="125" xfId="65" applyNumberFormat="1" applyFont="1" applyFill="1" applyBorder="1" applyAlignment="1">
      <alignment horizontal="right" vertical="center" wrapText="1"/>
      <protection/>
    </xf>
    <xf numFmtId="3" fontId="19" fillId="0" borderId="51" xfId="68" applyNumberFormat="1" applyFont="1" applyFill="1" applyBorder="1" applyAlignment="1">
      <alignment horizontal="center" vertical="center" wrapText="1"/>
      <protection/>
    </xf>
    <xf numFmtId="3" fontId="2" fillId="0" borderId="104" xfId="69" applyNumberFormat="1" applyFont="1" applyFill="1" applyBorder="1" applyAlignment="1">
      <alignment horizontal="right"/>
      <protection/>
    </xf>
    <xf numFmtId="3" fontId="13" fillId="0" borderId="22" xfId="66" applyNumberFormat="1" applyFont="1" applyFill="1" applyBorder="1" applyAlignment="1">
      <alignment vertical="top"/>
      <protection/>
    </xf>
    <xf numFmtId="3" fontId="13" fillId="0" borderId="25" xfId="0" applyNumberFormat="1"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17" xfId="0" applyFont="1" applyFill="1" applyBorder="1" applyAlignment="1">
      <alignment horizontal="center" vertical="top"/>
    </xf>
    <xf numFmtId="0" fontId="4" fillId="0" borderId="17" xfId="0" applyFont="1" applyFill="1" applyBorder="1" applyAlignment="1">
      <alignment horizontal="center" vertical="center" wrapText="1"/>
    </xf>
    <xf numFmtId="3" fontId="4" fillId="0" borderId="117"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3" fontId="5" fillId="0" borderId="0" xfId="0" applyNumberFormat="1" applyFont="1" applyFill="1" applyAlignment="1">
      <alignment/>
    </xf>
    <xf numFmtId="0" fontId="2" fillId="0" borderId="0" xfId="0" applyFont="1" applyFill="1" applyAlignment="1">
      <alignment horizontal="left" wrapText="1" indent="2"/>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vertical="top"/>
    </xf>
    <xf numFmtId="3" fontId="2" fillId="0" borderId="0" xfId="66" applyNumberFormat="1" applyFont="1" applyFill="1" applyBorder="1" applyAlignment="1">
      <alignment wrapText="1"/>
      <protection/>
    </xf>
    <xf numFmtId="3" fontId="5" fillId="0" borderId="0" xfId="66" applyNumberFormat="1" applyFont="1" applyFill="1" applyBorder="1" applyAlignment="1">
      <alignment wrapText="1"/>
      <protection/>
    </xf>
    <xf numFmtId="0" fontId="5" fillId="0" borderId="0" xfId="0" applyFont="1" applyFill="1" applyAlignment="1">
      <alignment vertical="center"/>
    </xf>
    <xf numFmtId="3" fontId="2" fillId="0" borderId="0" xfId="0" applyNumberFormat="1" applyFont="1" applyFill="1" applyAlignment="1">
      <alignment vertical="center"/>
    </xf>
    <xf numFmtId="0" fontId="5" fillId="0" borderId="0" xfId="0" applyFont="1" applyFill="1" applyAlignment="1">
      <alignment vertical="top"/>
    </xf>
    <xf numFmtId="3" fontId="2" fillId="0" borderId="0" xfId="0" applyNumberFormat="1" applyFont="1" applyFill="1" applyAlignment="1">
      <alignment vertical="top"/>
    </xf>
    <xf numFmtId="0" fontId="4" fillId="0" borderId="17" xfId="0" applyFont="1" applyFill="1" applyBorder="1" applyAlignment="1">
      <alignment vertical="top"/>
    </xf>
    <xf numFmtId="0" fontId="4" fillId="0" borderId="17" xfId="0" applyFont="1" applyFill="1" applyBorder="1" applyAlignment="1">
      <alignment vertical="center" wrapText="1"/>
    </xf>
    <xf numFmtId="3" fontId="4" fillId="0" borderId="126" xfId="0" applyNumberFormat="1" applyFont="1" applyFill="1" applyBorder="1" applyAlignment="1">
      <alignment vertical="center"/>
    </xf>
    <xf numFmtId="0" fontId="30" fillId="0" borderId="0" xfId="0" applyFont="1" applyFill="1" applyAlignment="1">
      <alignment wrapText="1"/>
    </xf>
    <xf numFmtId="0" fontId="29" fillId="0" borderId="0" xfId="0" applyFont="1" applyFill="1" applyAlignment="1">
      <alignment/>
    </xf>
    <xf numFmtId="0" fontId="5" fillId="0" borderId="0" xfId="0" applyFont="1" applyFill="1" applyAlignment="1">
      <alignment horizontal="right" vertical="top"/>
    </xf>
    <xf numFmtId="0" fontId="5" fillId="0" borderId="40" xfId="0" applyFont="1" applyFill="1" applyBorder="1" applyAlignment="1">
      <alignment vertical="center"/>
    </xf>
    <xf numFmtId="0" fontId="2" fillId="0" borderId="40" xfId="0" applyFont="1" applyFill="1" applyBorder="1" applyAlignment="1">
      <alignment horizontal="right" vertical="center"/>
    </xf>
    <xf numFmtId="3" fontId="2" fillId="0" borderId="0" xfId="70" applyNumberFormat="1" applyFont="1" applyFill="1" applyBorder="1">
      <alignment/>
      <protection/>
    </xf>
    <xf numFmtId="0" fontId="5" fillId="0" borderId="0" xfId="0" applyFont="1" applyFill="1" applyBorder="1" applyAlignment="1">
      <alignment/>
    </xf>
    <xf numFmtId="0" fontId="5" fillId="0" borderId="0" xfId="0" applyFont="1" applyFill="1" applyBorder="1" applyAlignment="1">
      <alignment vertical="top"/>
    </xf>
    <xf numFmtId="0" fontId="2" fillId="0" borderId="127" xfId="0" applyFont="1" applyFill="1" applyBorder="1" applyAlignment="1">
      <alignment vertical="center"/>
    </xf>
    <xf numFmtId="0" fontId="31" fillId="0" borderId="0" xfId="0" applyFont="1" applyFill="1" applyBorder="1" applyAlignment="1">
      <alignment wrapText="1"/>
    </xf>
    <xf numFmtId="0" fontId="19" fillId="0" borderId="0" xfId="0" applyFont="1" applyFill="1" applyBorder="1" applyAlignment="1">
      <alignment/>
    </xf>
    <xf numFmtId="0" fontId="30" fillId="0" borderId="0" xfId="0" applyFont="1" applyFill="1" applyAlignment="1">
      <alignment/>
    </xf>
    <xf numFmtId="3" fontId="5" fillId="0" borderId="0" xfId="0" applyNumberFormat="1" applyFont="1" applyFill="1" applyBorder="1" applyAlignment="1">
      <alignment vertical="top"/>
    </xf>
    <xf numFmtId="3" fontId="2" fillId="0" borderId="0" xfId="0" applyNumberFormat="1" applyFont="1" applyFill="1" applyBorder="1" applyAlignment="1">
      <alignment vertical="top"/>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0" fillId="0" borderId="0" xfId="0" applyFont="1" applyFill="1" applyBorder="1" applyAlignment="1">
      <alignment wrapText="1"/>
    </xf>
    <xf numFmtId="0" fontId="5" fillId="0" borderId="0" xfId="0" applyFont="1" applyFill="1" applyBorder="1" applyAlignment="1">
      <alignment wrapText="1"/>
    </xf>
    <xf numFmtId="3" fontId="30" fillId="0" borderId="0" xfId="0" applyNumberFormat="1" applyFont="1" applyFill="1" applyBorder="1" applyAlignment="1">
      <alignment/>
    </xf>
    <xf numFmtId="3" fontId="30"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10" fillId="0" borderId="0" xfId="0" applyFont="1" applyFill="1" applyBorder="1" applyAlignment="1">
      <alignment horizontal="center"/>
    </xf>
    <xf numFmtId="0" fontId="4" fillId="0" borderId="104" xfId="0" applyFont="1" applyFill="1" applyBorder="1" applyAlignment="1">
      <alignment horizontal="center"/>
    </xf>
    <xf numFmtId="0" fontId="4" fillId="0" borderId="128" xfId="0" applyFont="1" applyFill="1" applyBorder="1" applyAlignment="1">
      <alignment horizontal="center"/>
    </xf>
    <xf numFmtId="0" fontId="4" fillId="0" borderId="63" xfId="0" applyFont="1" applyFill="1" applyBorder="1" applyAlignment="1">
      <alignment horizontal="center" vertical="top"/>
    </xf>
    <xf numFmtId="0" fontId="4" fillId="0" borderId="11" xfId="0" applyFont="1" applyFill="1" applyBorder="1" applyAlignment="1">
      <alignment horizontal="center" vertical="top"/>
    </xf>
    <xf numFmtId="0" fontId="4" fillId="0" borderId="129" xfId="0" applyFont="1" applyFill="1" applyBorder="1" applyAlignment="1">
      <alignment horizontal="center" vertical="center" wrapText="1"/>
    </xf>
    <xf numFmtId="0" fontId="4" fillId="0" borderId="10" xfId="0" applyFont="1" applyBorder="1" applyAlignment="1">
      <alignment/>
    </xf>
    <xf numFmtId="0" fontId="19" fillId="0" borderId="10" xfId="0" applyFont="1" applyBorder="1" applyAlignment="1">
      <alignment/>
    </xf>
    <xf numFmtId="0" fontId="5" fillId="0" borderId="0" xfId="0" applyFont="1" applyFill="1" applyBorder="1" applyAlignment="1">
      <alignment/>
    </xf>
    <xf numFmtId="3" fontId="5" fillId="0" borderId="115" xfId="0" applyNumberFormat="1" applyFont="1" applyFill="1" applyBorder="1" applyAlignment="1">
      <alignment horizontal="right"/>
    </xf>
    <xf numFmtId="0" fontId="4" fillId="0" borderId="14" xfId="0" applyFont="1" applyBorder="1" applyAlignment="1">
      <alignment/>
    </xf>
    <xf numFmtId="3" fontId="4" fillId="0" borderId="14" xfId="0" applyNumberFormat="1" applyFont="1" applyFill="1" applyBorder="1" applyAlignment="1">
      <alignment horizontal="right"/>
    </xf>
    <xf numFmtId="3" fontId="4" fillId="0" borderId="116" xfId="0" applyNumberFormat="1" applyFont="1" applyFill="1" applyBorder="1" applyAlignment="1">
      <alignment horizontal="right"/>
    </xf>
    <xf numFmtId="3" fontId="4" fillId="0" borderId="14" xfId="0" applyNumberFormat="1" applyFont="1" applyBorder="1" applyAlignment="1">
      <alignment horizontal="right"/>
    </xf>
    <xf numFmtId="0" fontId="4" fillId="0" borderId="10"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3" fontId="4" fillId="0" borderId="115" xfId="0" applyNumberFormat="1" applyFont="1" applyFill="1" applyBorder="1" applyAlignment="1">
      <alignment horizontal="right" vertical="top"/>
    </xf>
    <xf numFmtId="0" fontId="19" fillId="0" borderId="10" xfId="0" applyFont="1" applyBorder="1" applyAlignment="1">
      <alignment vertical="center"/>
    </xf>
    <xf numFmtId="3" fontId="5" fillId="0" borderId="115" xfId="0" applyNumberFormat="1" applyFont="1" applyFill="1" applyBorder="1" applyAlignment="1">
      <alignment horizontal="right" vertical="center"/>
    </xf>
    <xf numFmtId="0" fontId="4" fillId="0" borderId="98" xfId="0" applyFont="1" applyBorder="1" applyAlignment="1">
      <alignment vertical="center"/>
    </xf>
    <xf numFmtId="3" fontId="4" fillId="0" borderId="63" xfId="0" applyNumberFormat="1" applyFont="1" applyBorder="1" applyAlignment="1">
      <alignment horizontal="right" vertical="center"/>
    </xf>
    <xf numFmtId="3" fontId="4" fillId="0" borderId="130" xfId="0" applyNumberFormat="1" applyFont="1" applyFill="1" applyBorder="1" applyAlignment="1">
      <alignment horizontal="right" vertical="center"/>
    </xf>
    <xf numFmtId="0" fontId="4" fillId="0" borderId="0" xfId="0" applyFont="1" applyBorder="1" applyAlignment="1">
      <alignment vertical="center"/>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10" fillId="0" borderId="33" xfId="0" applyNumberFormat="1" applyFont="1" applyFill="1" applyBorder="1" applyAlignment="1">
      <alignment horizontal="center" vertical="center"/>
    </xf>
    <xf numFmtId="3" fontId="16" fillId="0" borderId="49" xfId="0" applyNumberFormat="1" applyFont="1" applyFill="1" applyBorder="1" applyAlignment="1">
      <alignment vertical="center"/>
    </xf>
    <xf numFmtId="3" fontId="10" fillId="0" borderId="131" xfId="0" applyNumberFormat="1" applyFont="1" applyFill="1" applyBorder="1" applyAlignment="1">
      <alignment horizontal="center" vertical="center"/>
    </xf>
    <xf numFmtId="3" fontId="16" fillId="0" borderId="131" xfId="0" applyNumberFormat="1" applyFont="1" applyFill="1" applyBorder="1" applyAlignment="1">
      <alignment vertical="center"/>
    </xf>
    <xf numFmtId="3" fontId="16" fillId="0" borderId="22" xfId="0" applyNumberFormat="1" applyFont="1" applyFill="1" applyBorder="1" applyAlignment="1">
      <alignment vertical="center"/>
    </xf>
    <xf numFmtId="3" fontId="16" fillId="0" borderId="20" xfId="0" applyNumberFormat="1" applyFont="1" applyFill="1" applyBorder="1" applyAlignment="1">
      <alignment vertical="center"/>
    </xf>
    <xf numFmtId="3" fontId="10" fillId="0" borderId="35" xfId="0" applyNumberFormat="1" applyFont="1" applyFill="1" applyBorder="1" applyAlignment="1">
      <alignment horizontal="center" vertical="center"/>
    </xf>
    <xf numFmtId="3" fontId="13" fillId="0" borderId="35" xfId="66" applyNumberFormat="1" applyFont="1" applyFill="1" applyBorder="1" applyAlignment="1">
      <alignment horizontal="left" vertical="top" indent="2"/>
      <protection/>
    </xf>
    <xf numFmtId="3" fontId="10" fillId="0" borderId="35" xfId="0" applyNumberFormat="1" applyFont="1" applyFill="1" applyBorder="1" applyAlignment="1">
      <alignment vertical="center"/>
    </xf>
    <xf numFmtId="3" fontId="10" fillId="0" borderId="131" xfId="0" applyNumberFormat="1" applyFont="1" applyFill="1" applyBorder="1" applyAlignment="1">
      <alignment vertical="top"/>
    </xf>
    <xf numFmtId="3" fontId="13" fillId="0" borderId="35" xfId="0" applyNumberFormat="1" applyFont="1" applyFill="1" applyBorder="1" applyAlignment="1">
      <alignment vertical="center"/>
    </xf>
    <xf numFmtId="3" fontId="16" fillId="0" borderId="35" xfId="0" applyNumberFormat="1" applyFont="1" applyFill="1" applyBorder="1" applyAlignment="1">
      <alignment vertical="center"/>
    </xf>
    <xf numFmtId="3" fontId="13" fillId="0" borderId="37" xfId="0" applyNumberFormat="1" applyFont="1" applyFill="1" applyBorder="1" applyAlignment="1">
      <alignment vertical="center"/>
    </xf>
    <xf numFmtId="3" fontId="12" fillId="0" borderId="56" xfId="66" applyNumberFormat="1" applyFont="1" applyFill="1" applyBorder="1" applyAlignment="1">
      <alignment horizontal="left" vertical="top" indent="2"/>
      <protection/>
    </xf>
    <xf numFmtId="3" fontId="12" fillId="0" borderId="22" xfId="0" applyNumberFormat="1" applyFont="1" applyFill="1" applyBorder="1" applyAlignment="1">
      <alignment/>
    </xf>
    <xf numFmtId="3" fontId="13" fillId="0" borderId="24" xfId="0" applyNumberFormat="1" applyFont="1" applyFill="1" applyBorder="1" applyAlignment="1">
      <alignment/>
    </xf>
    <xf numFmtId="3" fontId="10" fillId="0" borderId="25" xfId="0" applyNumberFormat="1" applyFont="1" applyFill="1" applyBorder="1" applyAlignment="1">
      <alignment vertical="top"/>
    </xf>
    <xf numFmtId="3" fontId="13" fillId="0" borderId="20" xfId="0" applyNumberFormat="1" applyFont="1" applyFill="1" applyBorder="1" applyAlignment="1">
      <alignment vertical="top"/>
    </xf>
    <xf numFmtId="3" fontId="10" fillId="0" borderId="21" xfId="0" applyNumberFormat="1" applyFont="1" applyFill="1" applyBorder="1" applyAlignment="1">
      <alignment vertical="top"/>
    </xf>
    <xf numFmtId="3" fontId="12" fillId="0" borderId="20" xfId="66" applyNumberFormat="1" applyFont="1" applyFill="1" applyBorder="1" applyAlignment="1">
      <alignment vertical="top"/>
      <protection/>
    </xf>
    <xf numFmtId="3" fontId="13" fillId="0" borderId="74" xfId="66" applyNumberFormat="1" applyFont="1" applyFill="1" applyBorder="1" applyAlignment="1">
      <alignment vertical="top"/>
      <protection/>
    </xf>
    <xf numFmtId="3" fontId="10" fillId="0" borderId="74" xfId="0" applyNumberFormat="1" applyFont="1" applyFill="1" applyBorder="1" applyAlignment="1">
      <alignment horizontal="center" vertical="center"/>
    </xf>
    <xf numFmtId="3" fontId="13" fillId="0" borderId="74" xfId="0" applyNumberFormat="1" applyFont="1" applyFill="1" applyBorder="1" applyAlignment="1">
      <alignment vertical="center"/>
    </xf>
    <xf numFmtId="3" fontId="10" fillId="0" borderId="131" xfId="0" applyNumberFormat="1" applyFont="1" applyFill="1" applyBorder="1" applyAlignment="1">
      <alignment vertical="center"/>
    </xf>
    <xf numFmtId="3" fontId="13" fillId="0" borderId="47" xfId="0" applyNumberFormat="1" applyFont="1" applyFill="1" applyBorder="1" applyAlignment="1">
      <alignment vertical="center"/>
    </xf>
    <xf numFmtId="3" fontId="12" fillId="0" borderId="21" xfId="0" applyNumberFormat="1" applyFont="1" applyFill="1" applyBorder="1" applyAlignment="1">
      <alignment vertical="center"/>
    </xf>
    <xf numFmtId="3" fontId="12" fillId="0" borderId="24" xfId="0" applyNumberFormat="1" applyFont="1" applyFill="1" applyBorder="1" applyAlignment="1">
      <alignment vertical="center"/>
    </xf>
    <xf numFmtId="3" fontId="13" fillId="0" borderId="20" xfId="0" applyNumberFormat="1" applyFont="1" applyFill="1" applyBorder="1" applyAlignment="1">
      <alignment horizontal="right"/>
    </xf>
    <xf numFmtId="3" fontId="12" fillId="0" borderId="31" xfId="0" applyNumberFormat="1" applyFont="1" applyFill="1" applyBorder="1" applyAlignment="1">
      <alignment/>
    </xf>
    <xf numFmtId="3" fontId="16" fillId="0" borderId="33" xfId="0" applyNumberFormat="1" applyFont="1" applyFill="1" applyBorder="1" applyAlignment="1">
      <alignment horizontal="center" vertical="center"/>
    </xf>
    <xf numFmtId="3" fontId="16" fillId="0" borderId="113" xfId="0" applyNumberFormat="1" applyFont="1" applyFill="1" applyBorder="1" applyAlignment="1">
      <alignment vertical="center"/>
    </xf>
    <xf numFmtId="3" fontId="10" fillId="0" borderId="131" xfId="0" applyNumberFormat="1" applyFont="1" applyFill="1" applyBorder="1" applyAlignment="1">
      <alignment horizontal="right"/>
    </xf>
    <xf numFmtId="3" fontId="16" fillId="0" borderId="28" xfId="0" applyNumberFormat="1" applyFont="1" applyFill="1" applyBorder="1" applyAlignment="1">
      <alignment vertical="center"/>
    </xf>
    <xf numFmtId="3" fontId="13" fillId="0" borderId="35" xfId="66" applyNumberFormat="1" applyFont="1" applyFill="1" applyBorder="1" applyAlignment="1">
      <alignment vertical="center"/>
      <protection/>
    </xf>
    <xf numFmtId="3" fontId="16" fillId="0" borderId="76" xfId="0" applyNumberFormat="1" applyFont="1" applyFill="1" applyBorder="1" applyAlignment="1">
      <alignment vertical="center"/>
    </xf>
    <xf numFmtId="3" fontId="12" fillId="0" borderId="31" xfId="0" applyNumberFormat="1" applyFont="1" applyFill="1" applyBorder="1" applyAlignment="1">
      <alignment vertical="center"/>
    </xf>
    <xf numFmtId="3" fontId="10" fillId="0" borderId="131" xfId="66" applyNumberFormat="1" applyFont="1" applyFill="1" applyBorder="1" applyAlignment="1">
      <alignment horizontal="center" vertical="center"/>
      <protection/>
    </xf>
    <xf numFmtId="3" fontId="16" fillId="0" borderId="4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6" fillId="0" borderId="35" xfId="0" applyNumberFormat="1" applyFont="1" applyFill="1" applyBorder="1" applyAlignment="1">
      <alignment horizontal="center" vertical="center"/>
    </xf>
    <xf numFmtId="3" fontId="13" fillId="0" borderId="35" xfId="66" applyNumberFormat="1" applyFont="1" applyFill="1" applyBorder="1" applyAlignment="1">
      <alignment horizontal="left" vertical="center" indent="1"/>
      <protection/>
    </xf>
    <xf numFmtId="3" fontId="13" fillId="0" borderId="114" xfId="0" applyNumberFormat="1" applyFont="1" applyFill="1" applyBorder="1" applyAlignment="1">
      <alignment vertical="center"/>
    </xf>
    <xf numFmtId="3" fontId="12" fillId="0" borderId="21" xfId="0" applyNumberFormat="1" applyFont="1" applyFill="1" applyBorder="1" applyAlignment="1">
      <alignment horizontal="right" vertical="center"/>
    </xf>
    <xf numFmtId="3" fontId="16" fillId="0" borderId="49" xfId="66" applyNumberFormat="1" applyFont="1" applyFill="1" applyBorder="1" applyAlignment="1">
      <alignment horizontal="center" vertical="center"/>
      <protection/>
    </xf>
    <xf numFmtId="3" fontId="10" fillId="0" borderId="132" xfId="0" applyNumberFormat="1" applyFont="1" applyFill="1" applyBorder="1" applyAlignment="1">
      <alignment vertical="center"/>
    </xf>
    <xf numFmtId="3" fontId="13" fillId="0" borderId="133" xfId="0" applyNumberFormat="1" applyFont="1" applyFill="1" applyBorder="1" applyAlignment="1">
      <alignment/>
    </xf>
    <xf numFmtId="3" fontId="16" fillId="0" borderId="81" xfId="0" applyNumberFormat="1" applyFont="1" applyFill="1" applyBorder="1" applyAlignment="1">
      <alignment vertical="center"/>
    </xf>
    <xf numFmtId="3" fontId="16" fillId="0" borderId="34" xfId="0" applyNumberFormat="1" applyFont="1" applyFill="1" applyBorder="1" applyAlignment="1">
      <alignment horizontal="center" vertical="center"/>
    </xf>
    <xf numFmtId="3" fontId="16" fillId="0" borderId="35" xfId="66" applyNumberFormat="1" applyFont="1" applyFill="1" applyBorder="1" applyAlignment="1">
      <alignment horizontal="center" vertical="center"/>
      <protection/>
    </xf>
    <xf numFmtId="3" fontId="16" fillId="0" borderId="134" xfId="0" applyNumberFormat="1" applyFont="1" applyFill="1" applyBorder="1" applyAlignment="1">
      <alignment vertical="center"/>
    </xf>
    <xf numFmtId="3" fontId="12" fillId="0" borderId="135"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0" fillId="0" borderId="136" xfId="0" applyNumberFormat="1" applyFont="1" applyFill="1" applyBorder="1" applyAlignment="1">
      <alignment horizontal="center"/>
    </xf>
    <xf numFmtId="3" fontId="13" fillId="0" borderId="137" xfId="66" applyNumberFormat="1" applyFont="1" applyFill="1" applyBorder="1" applyAlignment="1">
      <alignment horizontal="center"/>
      <protection/>
    </xf>
    <xf numFmtId="3" fontId="13" fillId="0" borderId="137" xfId="0" applyNumberFormat="1" applyFont="1" applyFill="1" applyBorder="1" applyAlignment="1">
      <alignment vertical="center"/>
    </xf>
    <xf numFmtId="3" fontId="13" fillId="0" borderId="138" xfId="0" applyNumberFormat="1" applyFont="1" applyFill="1" applyBorder="1" applyAlignment="1">
      <alignment vertical="center"/>
    </xf>
    <xf numFmtId="3" fontId="13" fillId="0" borderId="23" xfId="0" applyNumberFormat="1" applyFont="1" applyFill="1" applyBorder="1" applyAlignment="1">
      <alignment vertical="center"/>
    </xf>
    <xf numFmtId="3" fontId="13" fillId="0" borderId="137" xfId="0" applyNumberFormat="1" applyFont="1" applyFill="1" applyBorder="1" applyAlignment="1">
      <alignment horizontal="right" vertical="center"/>
    </xf>
    <xf numFmtId="3" fontId="13" fillId="0" borderId="139" xfId="0" applyNumberFormat="1" applyFont="1" applyFill="1" applyBorder="1" applyAlignment="1">
      <alignment horizontal="right" vertical="center"/>
    </xf>
    <xf numFmtId="3" fontId="13" fillId="0" borderId="25" xfId="66" applyNumberFormat="1" applyFont="1" applyFill="1" applyBorder="1" applyAlignment="1">
      <alignment horizontal="center"/>
      <protection/>
    </xf>
    <xf numFmtId="3" fontId="13" fillId="0" borderId="32" xfId="0" applyNumberFormat="1" applyFont="1" applyFill="1" applyBorder="1" applyAlignment="1">
      <alignment vertical="center"/>
    </xf>
    <xf numFmtId="3" fontId="13" fillId="0" borderId="25" xfId="0" applyNumberFormat="1" applyFont="1" applyFill="1" applyBorder="1" applyAlignment="1">
      <alignment horizontal="right" vertical="center"/>
    </xf>
    <xf numFmtId="3" fontId="13" fillId="0" borderId="20" xfId="66" applyNumberFormat="1" applyFont="1" applyFill="1" applyBorder="1" applyAlignment="1">
      <alignment horizontal="center" vertical="center"/>
      <protection/>
    </xf>
    <xf numFmtId="3" fontId="13" fillId="0" borderId="47" xfId="66" applyNumberFormat="1" applyFont="1" applyFill="1" applyBorder="1" applyAlignment="1">
      <alignment horizontal="center" vertical="center"/>
      <protection/>
    </xf>
    <xf numFmtId="3" fontId="10" fillId="0" borderId="131" xfId="0" applyNumberFormat="1" applyFont="1" applyFill="1" applyBorder="1" applyAlignment="1">
      <alignment horizontal="center" vertical="top"/>
    </xf>
    <xf numFmtId="3" fontId="10" fillId="0" borderId="131" xfId="66" applyNumberFormat="1" applyFont="1" applyFill="1" applyBorder="1" applyAlignment="1">
      <alignment horizontal="center" wrapText="1"/>
      <protection/>
    </xf>
    <xf numFmtId="3" fontId="10" fillId="0" borderId="131" xfId="0" applyNumberFormat="1" applyFont="1" applyFill="1" applyBorder="1" applyAlignment="1">
      <alignment horizontal="right" vertical="center"/>
    </xf>
    <xf numFmtId="3" fontId="10" fillId="0" borderId="140" xfId="0" applyNumberFormat="1" applyFont="1" applyFill="1" applyBorder="1" applyAlignment="1">
      <alignment horizontal="right" vertical="center"/>
    </xf>
    <xf numFmtId="3" fontId="13" fillId="0" borderId="18" xfId="0" applyNumberFormat="1" applyFont="1" applyFill="1" applyBorder="1" applyAlignment="1">
      <alignment horizontal="right" vertical="center"/>
    </xf>
    <xf numFmtId="3" fontId="10" fillId="0" borderId="141" xfId="0" applyNumberFormat="1" applyFont="1" applyFill="1" applyBorder="1" applyAlignment="1">
      <alignment horizontal="right" vertical="center"/>
    </xf>
    <xf numFmtId="3" fontId="13" fillId="0" borderId="28" xfId="66" applyNumberFormat="1" applyFont="1" applyFill="1" applyBorder="1" applyAlignment="1">
      <alignment vertical="center"/>
      <protection/>
    </xf>
    <xf numFmtId="3" fontId="13" fillId="0" borderId="131" xfId="66" applyNumberFormat="1" applyFont="1" applyFill="1" applyBorder="1" applyAlignment="1">
      <alignment horizontal="center" wrapText="1"/>
      <protection/>
    </xf>
    <xf numFmtId="3" fontId="16" fillId="0" borderId="142" xfId="0" applyNumberFormat="1" applyFont="1" applyFill="1" applyBorder="1" applyAlignment="1">
      <alignment vertical="center"/>
    </xf>
    <xf numFmtId="3" fontId="10" fillId="0" borderId="19" xfId="0" applyNumberFormat="1" applyFont="1" applyFill="1" applyBorder="1" applyAlignment="1">
      <alignment/>
    </xf>
    <xf numFmtId="3" fontId="13" fillId="0" borderId="22" xfId="66" applyNumberFormat="1" applyFont="1" applyFill="1" applyBorder="1" applyAlignment="1">
      <alignment horizontal="center" vertical="center"/>
      <protection/>
    </xf>
    <xf numFmtId="3" fontId="13" fillId="0" borderId="22" xfId="66" applyNumberFormat="1" applyFont="1" applyFill="1" applyBorder="1" applyAlignment="1">
      <alignment vertical="center"/>
      <protection/>
    </xf>
    <xf numFmtId="3" fontId="16" fillId="0" borderId="56" xfId="0" applyNumberFormat="1" applyFont="1" applyFill="1" applyBorder="1" applyAlignment="1">
      <alignment vertical="center"/>
    </xf>
    <xf numFmtId="3" fontId="10" fillId="0" borderId="44" xfId="0" applyNumberFormat="1" applyFont="1" applyFill="1" applyBorder="1" applyAlignment="1">
      <alignment/>
    </xf>
    <xf numFmtId="3" fontId="10" fillId="0" borderId="42" xfId="66" applyNumberFormat="1" applyFont="1" applyFill="1" applyBorder="1" applyAlignment="1">
      <alignment horizontal="center" vertical="center"/>
      <protection/>
    </xf>
    <xf numFmtId="3" fontId="16" fillId="0" borderId="42" xfId="0" applyNumberFormat="1" applyFont="1" applyFill="1" applyBorder="1" applyAlignment="1">
      <alignment vertical="center"/>
    </xf>
    <xf numFmtId="3" fontId="16" fillId="0" borderId="82" xfId="0" applyNumberFormat="1" applyFont="1" applyFill="1" applyBorder="1" applyAlignment="1">
      <alignment vertical="center"/>
    </xf>
    <xf numFmtId="3" fontId="16" fillId="0" borderId="57" xfId="0" applyNumberFormat="1" applyFont="1" applyFill="1" applyBorder="1" applyAlignment="1">
      <alignment vertical="center"/>
    </xf>
    <xf numFmtId="3" fontId="16" fillId="0" borderId="45" xfId="0" applyNumberFormat="1" applyFont="1" applyFill="1" applyBorder="1" applyAlignment="1">
      <alignment vertical="center"/>
    </xf>
    <xf numFmtId="3" fontId="4" fillId="0" borderId="115" xfId="0" applyNumberFormat="1" applyFont="1" applyFill="1" applyBorder="1" applyAlignment="1">
      <alignment horizontal="right"/>
    </xf>
    <xf numFmtId="3" fontId="4" fillId="0" borderId="86" xfId="0" applyNumberFormat="1" applyFont="1" applyFill="1" applyBorder="1" applyAlignment="1">
      <alignment horizontal="right"/>
    </xf>
    <xf numFmtId="3" fontId="4" fillId="0" borderId="143" xfId="63" applyNumberFormat="1" applyFont="1" applyFill="1" applyBorder="1" applyAlignment="1">
      <alignment horizontal="right" wrapText="1"/>
      <protection/>
    </xf>
    <xf numFmtId="3" fontId="4" fillId="0" borderId="115" xfId="63" applyNumberFormat="1" applyFont="1" applyFill="1" applyBorder="1" applyAlignment="1">
      <alignment horizontal="right" wrapText="1"/>
      <protection/>
    </xf>
    <xf numFmtId="3" fontId="4" fillId="0" borderId="86" xfId="63" applyNumberFormat="1" applyFont="1" applyFill="1" applyBorder="1" applyAlignment="1">
      <alignment horizontal="right" wrapText="1"/>
      <protection/>
    </xf>
    <xf numFmtId="3" fontId="4" fillId="0" borderId="97" xfId="63" applyNumberFormat="1" applyFont="1" applyFill="1" applyBorder="1" applyAlignment="1">
      <alignment horizontal="right" wrapText="1"/>
      <protection/>
    </xf>
    <xf numFmtId="0" fontId="2" fillId="0" borderId="25" xfId="68" applyFont="1" applyFill="1" applyBorder="1" applyAlignment="1">
      <alignment horizontal="center" wrapText="1"/>
      <protection/>
    </xf>
    <xf numFmtId="3" fontId="13" fillId="0" borderId="29" xfId="0" applyNumberFormat="1" applyFont="1" applyFill="1" applyBorder="1" applyAlignment="1">
      <alignment/>
    </xf>
    <xf numFmtId="3" fontId="10" fillId="0" borderId="25" xfId="0" applyNumberFormat="1" applyFont="1" applyFill="1" applyBorder="1" applyAlignment="1">
      <alignment horizontal="right"/>
    </xf>
    <xf numFmtId="3" fontId="10" fillId="0" borderId="35" xfId="66" applyNumberFormat="1" applyFont="1" applyFill="1" applyBorder="1" applyAlignment="1">
      <alignment horizontal="center" vertical="center"/>
      <protection/>
    </xf>
    <xf numFmtId="3" fontId="10" fillId="0" borderId="76" xfId="0" applyNumberFormat="1" applyFont="1" applyFill="1" applyBorder="1" applyAlignment="1">
      <alignment vertical="center"/>
    </xf>
    <xf numFmtId="3" fontId="13" fillId="0" borderId="36" xfId="0" applyNumberFormat="1" applyFont="1" applyFill="1" applyBorder="1" applyAlignment="1">
      <alignment/>
    </xf>
    <xf numFmtId="0" fontId="2" fillId="0" borderId="19" xfId="69" applyFont="1" applyFill="1" applyBorder="1" applyAlignment="1">
      <alignment horizontal="center" vertical="center"/>
      <protection/>
    </xf>
    <xf numFmtId="0" fontId="2" fillId="0" borderId="135" xfId="68" applyFont="1" applyFill="1" applyBorder="1" applyAlignment="1">
      <alignment horizontal="center" vertical="center" wrapText="1"/>
      <protection/>
    </xf>
    <xf numFmtId="3" fontId="2" fillId="0" borderId="50" xfId="0" applyNumberFormat="1" applyFont="1" applyFill="1" applyBorder="1" applyAlignment="1">
      <alignment horizontal="right" vertical="center" wrapText="1"/>
    </xf>
    <xf numFmtId="3" fontId="2" fillId="0" borderId="17" xfId="63" applyNumberFormat="1" applyFont="1" applyFill="1" applyBorder="1" applyAlignment="1">
      <alignment horizontal="center" vertical="center" wrapText="1"/>
      <protection/>
    </xf>
    <xf numFmtId="3" fontId="4" fillId="0" borderId="84" xfId="63" applyNumberFormat="1" applyFont="1" applyFill="1" applyBorder="1" applyAlignment="1">
      <alignment horizontal="right" wrapText="1"/>
      <protection/>
    </xf>
    <xf numFmtId="3" fontId="2" fillId="0" borderId="86" xfId="0" applyNumberFormat="1" applyFont="1" applyFill="1" applyBorder="1" applyAlignment="1">
      <alignment horizontal="right"/>
    </xf>
    <xf numFmtId="3" fontId="4" fillId="0" borderId="97" xfId="0" applyNumberFormat="1" applyFont="1" applyFill="1" applyBorder="1" applyAlignment="1">
      <alignment horizontal="right"/>
    </xf>
    <xf numFmtId="3" fontId="4" fillId="0" borderId="88" xfId="0" applyNumberFormat="1" applyFont="1" applyFill="1" applyBorder="1" applyAlignment="1">
      <alignment horizontal="right" vertical="center"/>
    </xf>
    <xf numFmtId="3" fontId="2" fillId="0" borderId="97" xfId="0" applyNumberFormat="1" applyFont="1" applyFill="1" applyBorder="1" applyAlignment="1">
      <alignment horizontal="right"/>
    </xf>
    <xf numFmtId="3" fontId="4" fillId="0" borderId="89" xfId="0" applyNumberFormat="1" applyFont="1" applyFill="1" applyBorder="1" applyAlignment="1">
      <alignment horizontal="right" vertical="center"/>
    </xf>
    <xf numFmtId="3" fontId="4" fillId="0" borderId="144"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4" fillId="0" borderId="145" xfId="0" applyNumberFormat="1" applyFont="1" applyFill="1" applyBorder="1" applyAlignment="1">
      <alignment horizontal="right" vertical="center"/>
    </xf>
    <xf numFmtId="3" fontId="4" fillId="0" borderId="126" xfId="63" applyNumberFormat="1" applyFont="1" applyFill="1" applyBorder="1" applyAlignment="1">
      <alignment horizontal="center" vertical="center" wrapText="1"/>
      <protection/>
    </xf>
    <xf numFmtId="3" fontId="4" fillId="0" borderId="146" xfId="0" applyNumberFormat="1" applyFont="1" applyFill="1" applyBorder="1" applyAlignment="1">
      <alignment horizontal="right" vertical="center"/>
    </xf>
    <xf numFmtId="3" fontId="4" fillId="0" borderId="147" xfId="0" applyNumberFormat="1" applyFont="1" applyFill="1" applyBorder="1" applyAlignment="1">
      <alignment horizontal="right" vertical="center"/>
    </xf>
    <xf numFmtId="3" fontId="4" fillId="0" borderId="148" xfId="0" applyNumberFormat="1" applyFont="1" applyFill="1" applyBorder="1" applyAlignment="1">
      <alignment horizontal="right" vertical="center"/>
    </xf>
    <xf numFmtId="3" fontId="4" fillId="0" borderId="115" xfId="0" applyNumberFormat="1" applyFont="1" applyFill="1" applyBorder="1" applyAlignment="1">
      <alignment horizontal="right" vertical="center"/>
    </xf>
    <xf numFmtId="3" fontId="4" fillId="0" borderId="149"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4" fillId="0" borderId="40"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1" xfId="0" applyNumberFormat="1" applyFont="1" applyFill="1" applyBorder="1" applyAlignment="1">
      <alignment horizontal="right" vertical="center"/>
    </xf>
    <xf numFmtId="3" fontId="2" fillId="0" borderId="96" xfId="63" applyNumberFormat="1" applyFont="1" applyFill="1" applyBorder="1" applyAlignment="1">
      <alignment horizontal="center" textRotation="90" wrapText="1"/>
      <protection/>
    </xf>
    <xf numFmtId="0" fontId="2" fillId="0" borderId="96" xfId="0" applyFont="1" applyFill="1" applyBorder="1" applyAlignment="1">
      <alignment horizontal="center" vertical="center"/>
    </xf>
    <xf numFmtId="0" fontId="2" fillId="0" borderId="96" xfId="0" applyFont="1" applyFill="1" applyBorder="1" applyAlignment="1">
      <alignment horizontal="center"/>
    </xf>
    <xf numFmtId="49" fontId="2" fillId="0" borderId="96" xfId="0" applyNumberFormat="1" applyFont="1" applyFill="1" applyBorder="1" applyAlignment="1">
      <alignment horizontal="center"/>
    </xf>
    <xf numFmtId="3" fontId="4" fillId="0" borderId="84" xfId="63" applyNumberFormat="1" applyFont="1" applyFill="1" applyBorder="1">
      <alignment/>
      <protection/>
    </xf>
    <xf numFmtId="3" fontId="2" fillId="0" borderId="86" xfId="63" applyNumberFormat="1" applyFont="1" applyFill="1" applyBorder="1">
      <alignment/>
      <protection/>
    </xf>
    <xf numFmtId="3" fontId="4" fillId="0" borderId="88" xfId="63" applyNumberFormat="1" applyFont="1" applyFill="1" applyBorder="1">
      <alignment/>
      <protection/>
    </xf>
    <xf numFmtId="3" fontId="4" fillId="0" borderId="86" xfId="63" applyNumberFormat="1" applyFont="1" applyFill="1" applyBorder="1">
      <alignment/>
      <protection/>
    </xf>
    <xf numFmtId="3" fontId="5" fillId="0" borderId="86" xfId="63" applyNumberFormat="1" applyFont="1" applyFill="1" applyBorder="1">
      <alignment/>
      <protection/>
    </xf>
    <xf numFmtId="3" fontId="4" fillId="0" borderId="86" xfId="63" applyNumberFormat="1" applyFont="1" applyFill="1" applyBorder="1" applyAlignment="1">
      <alignment vertical="center"/>
      <protection/>
    </xf>
    <xf numFmtId="3" fontId="2" fillId="0" borderId="86" xfId="63" applyNumberFormat="1" applyFont="1" applyFill="1" applyBorder="1" applyAlignment="1">
      <alignment vertical="top"/>
      <protection/>
    </xf>
    <xf numFmtId="3" fontId="4" fillId="0" borderId="150" xfId="63" applyNumberFormat="1" applyFont="1" applyFill="1" applyBorder="1" applyAlignment="1">
      <alignment vertical="center"/>
      <protection/>
    </xf>
    <xf numFmtId="3" fontId="2" fillId="0" borderId="86" xfId="63" applyNumberFormat="1" applyFont="1" applyFill="1" applyBorder="1" applyAlignment="1">
      <alignment/>
      <protection/>
    </xf>
    <xf numFmtId="3" fontId="2" fillId="0" borderId="0" xfId="63" applyNumberFormat="1" applyFont="1" applyFill="1" applyBorder="1" applyAlignment="1">
      <alignment vertical="center"/>
      <protection/>
    </xf>
    <xf numFmtId="3" fontId="4" fillId="0" borderId="115" xfId="0" applyNumberFormat="1" applyFont="1" applyFill="1" applyBorder="1" applyAlignment="1">
      <alignment/>
    </xf>
    <xf numFmtId="3" fontId="2" fillId="0" borderId="115" xfId="0" applyNumberFormat="1" applyFont="1" applyFill="1" applyBorder="1" applyAlignment="1">
      <alignment/>
    </xf>
    <xf numFmtId="3" fontId="4" fillId="0" borderId="115" xfId="0" applyNumberFormat="1" applyFont="1" applyFill="1" applyBorder="1" applyAlignment="1">
      <alignment/>
    </xf>
    <xf numFmtId="3" fontId="13" fillId="0" borderId="20" xfId="0" applyNumberFormat="1" applyFont="1" applyFill="1" applyBorder="1" applyAlignment="1">
      <alignment/>
    </xf>
    <xf numFmtId="3" fontId="13" fillId="0" borderId="35" xfId="0" applyNumberFormat="1" applyFont="1" applyFill="1" applyBorder="1" applyAlignment="1">
      <alignment vertical="top"/>
    </xf>
    <xf numFmtId="3" fontId="13" fillId="0" borderId="151" xfId="64" applyNumberFormat="1" applyFont="1" applyFill="1" applyBorder="1" applyAlignment="1">
      <alignment horizontal="center" vertical="center" wrapText="1"/>
      <protection/>
    </xf>
    <xf numFmtId="3" fontId="13" fillId="0" borderId="20" xfId="64" applyNumberFormat="1" applyFont="1" applyFill="1" applyBorder="1" applyAlignment="1">
      <alignment horizontal="center" vertical="center" wrapText="1"/>
      <protection/>
    </xf>
    <xf numFmtId="3" fontId="12" fillId="0" borderId="25" xfId="64" applyNumberFormat="1" applyFont="1" applyFill="1" applyBorder="1" applyAlignment="1">
      <alignment horizontal="left" vertical="center" wrapText="1"/>
      <protection/>
    </xf>
    <xf numFmtId="3" fontId="12" fillId="0" borderId="80" xfId="0" applyNumberFormat="1" applyFont="1" applyFill="1" applyBorder="1" applyAlignment="1">
      <alignment vertical="center"/>
    </xf>
    <xf numFmtId="3" fontId="4" fillId="0" borderId="152" xfId="0" applyNumberFormat="1" applyFont="1" applyFill="1" applyBorder="1" applyAlignment="1">
      <alignment horizontal="right" vertical="center"/>
    </xf>
    <xf numFmtId="3" fontId="2" fillId="0" borderId="153" xfId="0" applyNumberFormat="1" applyFont="1" applyFill="1" applyBorder="1" applyAlignment="1">
      <alignment/>
    </xf>
    <xf numFmtId="3" fontId="4" fillId="0" borderId="153" xfId="0" applyNumberFormat="1" applyFont="1" applyFill="1" applyBorder="1" applyAlignment="1">
      <alignment horizontal="right"/>
    </xf>
    <xf numFmtId="3" fontId="2" fillId="0" borderId="153" xfId="0" applyNumberFormat="1" applyFont="1" applyFill="1" applyBorder="1" applyAlignment="1">
      <alignment horizontal="right"/>
    </xf>
    <xf numFmtId="3" fontId="2" fillId="0" borderId="153"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3" fontId="2" fillId="0" borderId="85" xfId="0" applyNumberFormat="1" applyFont="1" applyFill="1" applyBorder="1" applyAlignment="1">
      <alignment horizontal="right" vertical="center" textRotation="180"/>
    </xf>
    <xf numFmtId="3" fontId="4" fillId="0" borderId="154" xfId="0" applyNumberFormat="1" applyFont="1" applyFill="1" applyBorder="1" applyAlignment="1">
      <alignment horizontal="right" vertical="center"/>
    </xf>
    <xf numFmtId="3" fontId="2" fillId="0" borderId="102" xfId="0" applyNumberFormat="1" applyFont="1" applyFill="1" applyBorder="1" applyAlignment="1">
      <alignment horizontal="right" vertical="center"/>
    </xf>
    <xf numFmtId="3" fontId="12" fillId="0" borderId="31" xfId="64" applyNumberFormat="1" applyFont="1" applyFill="1" applyBorder="1" applyAlignment="1">
      <alignment horizontal="right"/>
      <protection/>
    </xf>
    <xf numFmtId="3" fontId="10" fillId="0" borderId="31" xfId="64" applyNumberFormat="1" applyFont="1" applyFill="1" applyBorder="1" applyAlignment="1">
      <alignment horizontal="right"/>
      <protection/>
    </xf>
    <xf numFmtId="3" fontId="10" fillId="0" borderId="0" xfId="0" applyNumberFormat="1" applyFont="1" applyFill="1" applyBorder="1" applyAlignment="1">
      <alignment horizontal="right" wrapText="1"/>
    </xf>
    <xf numFmtId="3" fontId="2" fillId="0" borderId="0" xfId="63" applyNumberFormat="1" applyFont="1" applyFill="1" applyAlignment="1">
      <alignment horizontal="left"/>
      <protection/>
    </xf>
    <xf numFmtId="3" fontId="5" fillId="0" borderId="25" xfId="68" applyNumberFormat="1" applyFont="1" applyFill="1" applyBorder="1" applyAlignment="1">
      <alignment horizontal="right" wrapText="1"/>
      <protection/>
    </xf>
    <xf numFmtId="3" fontId="5" fillId="0" borderId="20" xfId="68" applyNumberFormat="1" applyFont="1" applyFill="1" applyBorder="1" applyAlignment="1">
      <alignment horizontal="right" vertical="center"/>
      <protection/>
    </xf>
    <xf numFmtId="3" fontId="5" fillId="0" borderId="20" xfId="65" applyNumberFormat="1" applyFont="1" applyFill="1" applyBorder="1" applyAlignment="1">
      <alignment horizontal="right" vertical="center" wrapText="1"/>
      <protection/>
    </xf>
    <xf numFmtId="3" fontId="5" fillId="0" borderId="25" xfId="68" applyNumberFormat="1" applyFont="1" applyFill="1" applyBorder="1" applyAlignment="1">
      <alignment horizontal="right"/>
      <protection/>
    </xf>
    <xf numFmtId="3" fontId="19" fillId="0" borderId="74" xfId="68" applyNumberFormat="1" applyFont="1" applyFill="1" applyBorder="1" applyAlignment="1">
      <alignment horizontal="right" vertical="center"/>
      <protection/>
    </xf>
    <xf numFmtId="3" fontId="5" fillId="0" borderId="25" xfId="68" applyNumberFormat="1" applyFont="1" applyFill="1" applyBorder="1" applyAlignment="1">
      <alignment horizontal="left"/>
      <protection/>
    </xf>
    <xf numFmtId="3" fontId="5" fillId="0" borderId="25" xfId="68" applyNumberFormat="1" applyFont="1" applyFill="1" applyBorder="1" applyAlignment="1">
      <alignment horizontal="right" vertical="center"/>
      <protection/>
    </xf>
    <xf numFmtId="3" fontId="5" fillId="0" borderId="20" xfId="65" applyNumberFormat="1" applyFont="1" applyFill="1" applyBorder="1" applyAlignment="1">
      <alignment horizontal="left"/>
      <protection/>
    </xf>
    <xf numFmtId="3" fontId="5" fillId="0" borderId="20" xfId="65" applyNumberFormat="1" applyFont="1" applyFill="1" applyBorder="1" applyAlignment="1">
      <alignment horizontal="right"/>
      <protection/>
    </xf>
    <xf numFmtId="3" fontId="5" fillId="0" borderId="20" xfId="65" applyNumberFormat="1" applyFont="1" applyFill="1" applyBorder="1" applyAlignment="1">
      <alignment horizontal="right" vertical="center"/>
      <protection/>
    </xf>
    <xf numFmtId="3" fontId="5" fillId="0" borderId="20" xfId="69" applyNumberFormat="1" applyFont="1" applyFill="1" applyBorder="1" applyAlignment="1">
      <alignment horizontal="left"/>
      <protection/>
    </xf>
    <xf numFmtId="3" fontId="5" fillId="0" borderId="22" xfId="69" applyNumberFormat="1" applyFont="1" applyFill="1" applyBorder="1" applyAlignment="1">
      <alignment horizontal="right"/>
      <protection/>
    </xf>
    <xf numFmtId="3" fontId="5" fillId="0" borderId="22" xfId="69" applyNumberFormat="1" applyFont="1" applyFill="1" applyBorder="1" applyAlignment="1">
      <alignment horizontal="right" vertical="center"/>
      <protection/>
    </xf>
    <xf numFmtId="3" fontId="5" fillId="0" borderId="104" xfId="69" applyNumberFormat="1" applyFont="1" applyFill="1" applyBorder="1" applyAlignment="1">
      <alignment horizontal="right"/>
      <protection/>
    </xf>
    <xf numFmtId="3" fontId="5" fillId="0" borderId="0" xfId="69" applyNumberFormat="1" applyFont="1" applyFill="1" applyBorder="1" applyAlignment="1">
      <alignment horizontal="right"/>
      <protection/>
    </xf>
    <xf numFmtId="3" fontId="4" fillId="0" borderId="123" xfId="68" applyNumberFormat="1" applyFont="1" applyFill="1" applyBorder="1" applyAlignment="1">
      <alignment horizontal="center" vertical="center" wrapText="1"/>
      <protection/>
    </xf>
    <xf numFmtId="3" fontId="13" fillId="0" borderId="35" xfId="64" applyNumberFormat="1" applyFont="1" applyFill="1" applyBorder="1" applyAlignment="1">
      <alignment horizontal="center" vertical="center" wrapText="1"/>
      <protection/>
    </xf>
    <xf numFmtId="3" fontId="13" fillId="0" borderId="35" xfId="64" applyNumberFormat="1" applyFont="1" applyFill="1" applyBorder="1" applyAlignment="1">
      <alignment horizontal="left" vertical="center" wrapText="1"/>
      <protection/>
    </xf>
    <xf numFmtId="3" fontId="13" fillId="0" borderId="35" xfId="64" applyNumberFormat="1" applyFont="1" applyFill="1" applyBorder="1" applyAlignment="1">
      <alignment horizontal="center" vertical="center"/>
      <protection/>
    </xf>
    <xf numFmtId="3" fontId="13" fillId="0" borderId="35" xfId="64" applyNumberFormat="1" applyFont="1" applyFill="1" applyBorder="1" applyAlignment="1">
      <alignment horizontal="right" vertical="center"/>
      <protection/>
    </xf>
    <xf numFmtId="3" fontId="13" fillId="0" borderId="134" xfId="0" applyNumberFormat="1" applyFont="1" applyFill="1" applyBorder="1" applyAlignment="1">
      <alignment vertical="center"/>
    </xf>
    <xf numFmtId="3" fontId="13" fillId="0" borderId="155" xfId="0" applyNumberFormat="1" applyFont="1" applyFill="1" applyBorder="1" applyAlignment="1">
      <alignment vertical="center"/>
    </xf>
    <xf numFmtId="3" fontId="12" fillId="0" borderId="25" xfId="0" applyNumberFormat="1" applyFont="1" applyFill="1" applyBorder="1" applyAlignment="1">
      <alignment wrapText="1"/>
    </xf>
    <xf numFmtId="3" fontId="13" fillId="0" borderId="131" xfId="64" applyNumberFormat="1" applyFont="1" applyFill="1" applyBorder="1" applyAlignment="1">
      <alignment horizontal="center" vertical="center" wrapText="1"/>
      <protection/>
    </xf>
    <xf numFmtId="3" fontId="13" fillId="0" borderId="131" xfId="64" applyNumberFormat="1" applyFont="1" applyFill="1" applyBorder="1" applyAlignment="1">
      <alignment horizontal="center" vertical="center"/>
      <protection/>
    </xf>
    <xf numFmtId="3" fontId="13" fillId="0" borderId="131" xfId="64" applyNumberFormat="1" applyFont="1" applyFill="1" applyBorder="1" applyAlignment="1">
      <alignment horizontal="right" vertical="center"/>
      <protection/>
    </xf>
    <xf numFmtId="3" fontId="13" fillId="0" borderId="142" xfId="0" applyNumberFormat="1" applyFont="1" applyFill="1" applyBorder="1" applyAlignment="1">
      <alignment vertical="center"/>
    </xf>
    <xf numFmtId="3" fontId="13" fillId="0" borderId="133" xfId="0" applyNumberFormat="1" applyFont="1" applyFill="1" applyBorder="1" applyAlignment="1">
      <alignment vertical="center"/>
    </xf>
    <xf numFmtId="3" fontId="13" fillId="0" borderId="131" xfId="0" applyNumberFormat="1" applyFont="1" applyFill="1" applyBorder="1" applyAlignment="1">
      <alignment vertical="center"/>
    </xf>
    <xf numFmtId="3" fontId="10" fillId="0" borderId="46" xfId="0" applyNumberFormat="1" applyFont="1" applyFill="1" applyBorder="1" applyAlignment="1">
      <alignment horizontal="center" wrapText="1"/>
    </xf>
    <xf numFmtId="3" fontId="10" fillId="0" borderId="47" xfId="0" applyNumberFormat="1" applyFont="1" applyFill="1" applyBorder="1" applyAlignment="1">
      <alignment horizontal="center" wrapText="1"/>
    </xf>
    <xf numFmtId="3" fontId="10" fillId="0" borderId="47" xfId="0" applyNumberFormat="1" applyFont="1" applyFill="1" applyBorder="1" applyAlignment="1">
      <alignment/>
    </xf>
    <xf numFmtId="3" fontId="10" fillId="0" borderId="156" xfId="0" applyNumberFormat="1" applyFont="1" applyFill="1" applyBorder="1" applyAlignment="1">
      <alignment/>
    </xf>
    <xf numFmtId="3" fontId="13" fillId="0" borderId="157" xfId="64" applyNumberFormat="1" applyFont="1" applyFill="1" applyBorder="1" applyAlignment="1">
      <alignment horizontal="center" vertical="center"/>
      <protection/>
    </xf>
    <xf numFmtId="3" fontId="12" fillId="0" borderId="158" xfId="0" applyNumberFormat="1" applyFont="1" applyFill="1" applyBorder="1" applyAlignment="1">
      <alignment vertical="center"/>
    </xf>
    <xf numFmtId="3" fontId="12" fillId="0" borderId="80" xfId="0" applyNumberFormat="1" applyFont="1" applyFill="1" applyBorder="1" applyAlignment="1">
      <alignment/>
    </xf>
    <xf numFmtId="0" fontId="31" fillId="0" borderId="0" xfId="0" applyFont="1" applyFill="1" applyAlignment="1">
      <alignment wrapText="1"/>
    </xf>
    <xf numFmtId="0" fontId="19" fillId="0" borderId="40" xfId="0" applyFont="1" applyFill="1" applyBorder="1" applyAlignment="1">
      <alignment horizontal="right" vertical="center"/>
    </xf>
    <xf numFmtId="3" fontId="19" fillId="0" borderId="40" xfId="0" applyNumberFormat="1" applyFont="1" applyFill="1" applyBorder="1" applyAlignment="1">
      <alignment vertical="center"/>
    </xf>
    <xf numFmtId="3" fontId="19" fillId="0" borderId="127" xfId="0" applyNumberFormat="1" applyFont="1" applyFill="1" applyBorder="1" applyAlignment="1">
      <alignment vertical="center"/>
    </xf>
    <xf numFmtId="3" fontId="13" fillId="0" borderId="49" xfId="0" applyNumberFormat="1" applyFont="1" applyFill="1" applyBorder="1" applyAlignment="1">
      <alignment horizontal="right"/>
    </xf>
    <xf numFmtId="3" fontId="13" fillId="0" borderId="35" xfId="0" applyNumberFormat="1" applyFont="1" applyFill="1" applyBorder="1" applyAlignment="1">
      <alignment horizontal="right"/>
    </xf>
    <xf numFmtId="3" fontId="2" fillId="0" borderId="0" xfId="0" applyNumberFormat="1" applyFont="1" applyFill="1" applyBorder="1" applyAlignment="1">
      <alignment/>
    </xf>
    <xf numFmtId="3" fontId="2" fillId="0" borderId="80" xfId="65" applyNumberFormat="1" applyFont="1" applyFill="1" applyBorder="1" applyAlignment="1">
      <alignment wrapText="1"/>
      <protection/>
    </xf>
    <xf numFmtId="3" fontId="19" fillId="0" borderId="51" xfId="65" applyNumberFormat="1" applyFont="1" applyFill="1" applyBorder="1" applyAlignment="1">
      <alignment horizontal="right" vertical="center" wrapText="1"/>
      <protection/>
    </xf>
    <xf numFmtId="3" fontId="4" fillId="0" borderId="143" xfId="63" applyNumberFormat="1" applyFont="1" applyFill="1" applyBorder="1">
      <alignment/>
      <protection/>
    </xf>
    <xf numFmtId="3" fontId="4" fillId="0" borderId="146" xfId="63" applyNumberFormat="1" applyFont="1" applyFill="1" applyBorder="1">
      <alignment/>
      <protection/>
    </xf>
    <xf numFmtId="3" fontId="4" fillId="0" borderId="115" xfId="63" applyNumberFormat="1" applyFont="1" applyFill="1" applyBorder="1">
      <alignment/>
      <protection/>
    </xf>
    <xf numFmtId="3" fontId="4" fillId="0" borderId="126" xfId="63" applyNumberFormat="1" applyFont="1" applyFill="1" applyBorder="1" applyAlignment="1">
      <alignment vertical="center"/>
      <protection/>
    </xf>
    <xf numFmtId="3" fontId="12" fillId="0" borderId="30" xfId="0" applyNumberFormat="1" applyFont="1" applyFill="1" applyBorder="1" applyAlignment="1">
      <alignment vertical="center"/>
    </xf>
    <xf numFmtId="3" fontId="13" fillId="0" borderId="47" xfId="66" applyNumberFormat="1" applyFont="1" applyFill="1" applyBorder="1" applyAlignment="1">
      <alignment vertical="center"/>
      <protection/>
    </xf>
    <xf numFmtId="3" fontId="16" fillId="0" borderId="25" xfId="66" applyNumberFormat="1" applyFont="1" applyFill="1" applyBorder="1" applyAlignment="1">
      <alignment horizontal="center" vertical="top"/>
      <protection/>
    </xf>
    <xf numFmtId="3" fontId="16" fillId="0" borderId="131" xfId="66" applyNumberFormat="1" applyFont="1" applyFill="1" applyBorder="1" applyAlignment="1">
      <alignment horizontal="center" vertical="center"/>
      <protection/>
    </xf>
    <xf numFmtId="3" fontId="16" fillId="0" borderId="131" xfId="66" applyNumberFormat="1" applyFont="1" applyFill="1" applyBorder="1" applyAlignment="1">
      <alignment horizontal="center" vertical="top"/>
      <protection/>
    </xf>
    <xf numFmtId="3" fontId="10" fillId="0" borderId="141" xfId="0" applyNumberFormat="1" applyFont="1" applyFill="1" applyBorder="1" applyAlignment="1">
      <alignment vertical="center"/>
    </xf>
    <xf numFmtId="3" fontId="16" fillId="0" borderId="25" xfId="0" applyNumberFormat="1" applyFont="1" applyFill="1" applyBorder="1" applyAlignment="1">
      <alignment horizontal="center" vertical="center"/>
    </xf>
    <xf numFmtId="3" fontId="13" fillId="0" borderId="131" xfId="66" applyNumberFormat="1" applyFont="1" applyFill="1" applyBorder="1" applyAlignment="1">
      <alignment horizontal="center" vertical="center"/>
      <protection/>
    </xf>
    <xf numFmtId="3" fontId="13" fillId="0" borderId="21" xfId="0" applyNumberFormat="1" applyFont="1" applyFill="1" applyBorder="1" applyAlignment="1">
      <alignment horizontal="right"/>
    </xf>
    <xf numFmtId="3" fontId="10" fillId="0" borderId="141" xfId="0" applyNumberFormat="1" applyFont="1" applyFill="1" applyBorder="1" applyAlignment="1">
      <alignment horizontal="right"/>
    </xf>
    <xf numFmtId="3" fontId="10" fillId="0" borderId="30" xfId="0" applyNumberFormat="1" applyFont="1" applyFill="1" applyBorder="1" applyAlignment="1">
      <alignment horizontal="right"/>
    </xf>
    <xf numFmtId="3" fontId="12" fillId="0" borderId="47" xfId="0" applyNumberFormat="1" applyFont="1" applyFill="1" applyBorder="1" applyAlignment="1">
      <alignment horizontal="left" vertical="center" wrapText="1"/>
    </xf>
    <xf numFmtId="3" fontId="12" fillId="0" borderId="47" xfId="0" applyNumberFormat="1" applyFont="1" applyFill="1" applyBorder="1" applyAlignment="1">
      <alignment horizontal="right" vertical="center"/>
    </xf>
    <xf numFmtId="3" fontId="12" fillId="0" borderId="159" xfId="0" applyNumberFormat="1" applyFont="1" applyFill="1" applyBorder="1" applyAlignment="1">
      <alignment horizontal="right" vertical="center"/>
    </xf>
    <xf numFmtId="3" fontId="13" fillId="0" borderId="158" xfId="0" applyNumberFormat="1" applyFont="1" applyFill="1" applyBorder="1" applyAlignment="1">
      <alignment horizontal="right" vertical="center"/>
    </xf>
    <xf numFmtId="3" fontId="16" fillId="0" borderId="21" xfId="0" applyNumberFormat="1" applyFont="1" applyFill="1" applyBorder="1" applyAlignment="1">
      <alignment horizontal="right" wrapText="1"/>
    </xf>
    <xf numFmtId="3" fontId="13" fillId="0" borderId="141" xfId="0" applyNumberFormat="1" applyFont="1" applyFill="1" applyBorder="1" applyAlignment="1">
      <alignment vertical="center"/>
    </xf>
    <xf numFmtId="3" fontId="2" fillId="0" borderId="160" xfId="0" applyNumberFormat="1" applyFont="1" applyFill="1" applyBorder="1" applyAlignment="1">
      <alignment/>
    </xf>
    <xf numFmtId="3" fontId="4" fillId="0" borderId="161" xfId="0" applyNumberFormat="1" applyFont="1" applyFill="1" applyBorder="1" applyAlignment="1">
      <alignment horizontal="right" vertical="center"/>
    </xf>
    <xf numFmtId="3" fontId="4" fillId="0" borderId="160" xfId="0" applyNumberFormat="1" applyFont="1" applyFill="1" applyBorder="1" applyAlignment="1">
      <alignment horizontal="right"/>
    </xf>
    <xf numFmtId="3" fontId="2" fillId="0" borderId="160" xfId="0" applyNumberFormat="1" applyFont="1" applyFill="1" applyBorder="1" applyAlignment="1">
      <alignment horizontal="right"/>
    </xf>
    <xf numFmtId="3" fontId="4" fillId="0" borderId="162" xfId="0" applyNumberFormat="1" applyFont="1" applyFill="1" applyBorder="1" applyAlignment="1">
      <alignment horizontal="right" vertical="center"/>
    </xf>
    <xf numFmtId="3" fontId="4" fillId="0" borderId="163" xfId="0" applyNumberFormat="1" applyFont="1" applyFill="1" applyBorder="1" applyAlignment="1">
      <alignment horizontal="right" vertical="center"/>
    </xf>
    <xf numFmtId="3" fontId="2" fillId="0" borderId="160" xfId="0" applyNumberFormat="1" applyFont="1" applyFill="1" applyBorder="1" applyAlignment="1">
      <alignment horizontal="right" vertical="center"/>
    </xf>
    <xf numFmtId="3" fontId="2" fillId="0" borderId="162" xfId="0" applyNumberFormat="1" applyFont="1" applyFill="1" applyBorder="1" applyAlignment="1">
      <alignment horizontal="right" vertical="center"/>
    </xf>
    <xf numFmtId="3" fontId="4" fillId="0" borderId="160" xfId="0" applyNumberFormat="1" applyFont="1" applyFill="1" applyBorder="1" applyAlignment="1">
      <alignment horizontal="right" vertical="center"/>
    </xf>
    <xf numFmtId="3" fontId="4" fillId="0" borderId="164" xfId="0" applyNumberFormat="1" applyFont="1" applyFill="1" applyBorder="1" applyAlignment="1">
      <alignment horizontal="right" vertical="center"/>
    </xf>
    <xf numFmtId="174" fontId="2" fillId="0" borderId="160" xfId="77" applyNumberFormat="1" applyFont="1" applyFill="1" applyBorder="1" applyAlignment="1">
      <alignment horizontal="right"/>
    </xf>
    <xf numFmtId="174" fontId="2" fillId="0" borderId="165" xfId="77" applyNumberFormat="1" applyFont="1" applyFill="1" applyBorder="1" applyAlignment="1">
      <alignment horizontal="right"/>
    </xf>
    <xf numFmtId="0" fontId="2" fillId="0" borderId="0" xfId="0" applyFont="1" applyFill="1" applyAlignment="1">
      <alignment horizontal="left" indent="2" shrinkToFit="1"/>
    </xf>
    <xf numFmtId="3" fontId="4" fillId="0" borderId="150" xfId="63" applyNumberFormat="1" applyFont="1" applyFill="1" applyBorder="1" applyAlignment="1">
      <alignment horizontal="center" vertical="center" wrapText="1"/>
      <protection/>
    </xf>
    <xf numFmtId="3" fontId="29" fillId="0" borderId="19" xfId="64" applyNumberFormat="1" applyFont="1" applyFill="1" applyBorder="1" applyAlignment="1">
      <alignment wrapText="1"/>
      <protection/>
    </xf>
    <xf numFmtId="0" fontId="19" fillId="0" borderId="0" xfId="0" applyFont="1" applyFill="1" applyAlignment="1">
      <alignment wrapText="1"/>
    </xf>
    <xf numFmtId="0" fontId="16" fillId="0" borderId="0" xfId="0" applyFont="1" applyFill="1" applyAlignment="1">
      <alignment wrapText="1"/>
    </xf>
    <xf numFmtId="0" fontId="19" fillId="0" borderId="0" xfId="0" applyFont="1" applyFill="1" applyAlignment="1">
      <alignment/>
    </xf>
    <xf numFmtId="0" fontId="19" fillId="0" borderId="0" xfId="0" applyFont="1" applyFill="1" applyAlignment="1">
      <alignment vertical="top"/>
    </xf>
    <xf numFmtId="0" fontId="29" fillId="0" borderId="0" xfId="0" applyFont="1" applyFill="1" applyAlignment="1">
      <alignment horizontal="left" wrapText="1"/>
    </xf>
    <xf numFmtId="0" fontId="19" fillId="0" borderId="127" xfId="0" applyFont="1" applyFill="1" applyBorder="1" applyAlignment="1">
      <alignment horizontal="right" vertical="center" wrapText="1"/>
    </xf>
    <xf numFmtId="0" fontId="5" fillId="0" borderId="166" xfId="0" applyFont="1" applyFill="1" applyBorder="1" applyAlignment="1">
      <alignment vertical="center"/>
    </xf>
    <xf numFmtId="3" fontId="13" fillId="0" borderId="22" xfId="0" applyNumberFormat="1" applyFont="1" applyFill="1" applyBorder="1" applyAlignment="1">
      <alignment vertical="center"/>
    </xf>
    <xf numFmtId="3" fontId="13" fillId="0" borderId="22" xfId="0" applyNumberFormat="1" applyFont="1" applyFill="1" applyBorder="1" applyAlignment="1">
      <alignment horizontal="right" wrapText="1"/>
    </xf>
    <xf numFmtId="3" fontId="13" fillId="0" borderId="34" xfId="64" applyNumberFormat="1" applyFont="1" applyFill="1" applyBorder="1" applyAlignment="1">
      <alignment horizontal="center" vertical="center"/>
      <protection/>
    </xf>
    <xf numFmtId="3" fontId="12" fillId="0" borderId="20" xfId="66" applyNumberFormat="1" applyFont="1" applyFill="1" applyBorder="1" applyAlignment="1">
      <alignment horizontal="left" vertical="center" indent="1"/>
      <protection/>
    </xf>
    <xf numFmtId="3" fontId="13" fillId="0" borderId="22" xfId="0" applyNumberFormat="1" applyFont="1" applyFill="1" applyBorder="1" applyAlignment="1">
      <alignment horizontal="right" vertical="center"/>
    </xf>
    <xf numFmtId="3" fontId="12" fillId="0" borderId="21" xfId="0" applyNumberFormat="1" applyFont="1" applyFill="1" applyBorder="1" applyAlignment="1">
      <alignment/>
    </xf>
    <xf numFmtId="3" fontId="12" fillId="0" borderId="21" xfId="0" applyNumberFormat="1" applyFont="1" applyFill="1" applyBorder="1" applyAlignment="1">
      <alignment vertical="top"/>
    </xf>
    <xf numFmtId="3" fontId="19" fillId="0" borderId="0" xfId="0" applyNumberFormat="1" applyFont="1" applyFill="1" applyBorder="1" applyAlignment="1">
      <alignment/>
    </xf>
    <xf numFmtId="3" fontId="19" fillId="0" borderId="0" xfId="66" applyNumberFormat="1" applyFont="1" applyFill="1" applyBorder="1" applyAlignment="1">
      <alignment wrapText="1"/>
      <protection/>
    </xf>
    <xf numFmtId="3" fontId="13" fillId="0" borderId="47" xfId="0" applyNumberFormat="1" applyFont="1" applyFill="1" applyBorder="1" applyAlignment="1">
      <alignment horizontal="right" vertical="center"/>
    </xf>
    <xf numFmtId="3" fontId="4" fillId="0" borderId="146" xfId="63" applyNumberFormat="1" applyFont="1" applyFill="1" applyBorder="1" applyAlignment="1">
      <alignment horizontal="right" wrapText="1"/>
      <protection/>
    </xf>
    <xf numFmtId="3" fontId="4" fillId="0" borderId="12" xfId="63" applyNumberFormat="1" applyFont="1" applyFill="1" applyBorder="1" applyAlignment="1">
      <alignment horizontal="right" wrapText="1"/>
      <protection/>
    </xf>
    <xf numFmtId="3" fontId="16" fillId="0" borderId="20" xfId="0" applyNumberFormat="1" applyFont="1" applyFill="1" applyBorder="1" applyAlignment="1">
      <alignment/>
    </xf>
    <xf numFmtId="3" fontId="16" fillId="0" borderId="20" xfId="0" applyNumberFormat="1" applyFont="1" applyFill="1" applyBorder="1" applyAlignment="1">
      <alignment vertical="top"/>
    </xf>
    <xf numFmtId="3" fontId="13" fillId="0" borderId="56" xfId="66" applyNumberFormat="1" applyFont="1" applyFill="1" applyBorder="1" applyAlignment="1">
      <alignment horizontal="left" vertical="top" indent="2"/>
      <protection/>
    </xf>
    <xf numFmtId="3" fontId="13" fillId="0" borderId="22" xfId="0" applyNumberFormat="1" applyFont="1" applyFill="1" applyBorder="1" applyAlignment="1">
      <alignment horizontal="right"/>
    </xf>
    <xf numFmtId="3" fontId="13" fillId="0" borderId="24" xfId="0" applyNumberFormat="1" applyFont="1" applyFill="1" applyBorder="1" applyAlignment="1">
      <alignment horizontal="right"/>
    </xf>
    <xf numFmtId="3" fontId="12" fillId="0" borderId="49" xfId="66" applyNumberFormat="1" applyFont="1" applyFill="1" applyBorder="1" applyAlignment="1">
      <alignment horizontal="left" vertical="center" indent="1"/>
      <protection/>
    </xf>
    <xf numFmtId="3" fontId="13" fillId="0" borderId="20" xfId="66" applyNumberFormat="1" applyFont="1" applyFill="1" applyBorder="1" applyAlignment="1">
      <alignment horizontal="left" vertical="center" indent="1"/>
      <protection/>
    </xf>
    <xf numFmtId="3" fontId="12" fillId="0" borderId="31" xfId="64" applyNumberFormat="1" applyFont="1" applyFill="1" applyBorder="1" applyAlignment="1">
      <alignment horizontal="right" vertical="center"/>
      <protection/>
    </xf>
    <xf numFmtId="3" fontId="13" fillId="0" borderId="80" xfId="0" applyNumberFormat="1" applyFont="1" applyFill="1" applyBorder="1" applyAlignment="1">
      <alignment/>
    </xf>
    <xf numFmtId="3" fontId="13" fillId="0" borderId="167" xfId="0" applyNumberFormat="1" applyFont="1" applyFill="1" applyBorder="1" applyAlignment="1">
      <alignment/>
    </xf>
    <xf numFmtId="3" fontId="13" fillId="0" borderId="21" xfId="0" applyNumberFormat="1" applyFont="1" applyFill="1" applyBorder="1" applyAlignment="1">
      <alignment horizontal="right" vertical="center" wrapText="1"/>
    </xf>
    <xf numFmtId="3" fontId="13" fillId="0" borderId="25" xfId="0" applyNumberFormat="1" applyFont="1" applyFill="1" applyBorder="1" applyAlignment="1">
      <alignment horizontal="right" vertical="center" wrapText="1"/>
    </xf>
    <xf numFmtId="3" fontId="13" fillId="0" borderId="30" xfId="0" applyNumberFormat="1" applyFont="1" applyFill="1" applyBorder="1" applyAlignment="1">
      <alignment horizontal="right" vertical="center" wrapText="1"/>
    </xf>
    <xf numFmtId="0" fontId="2" fillId="0" borderId="113" xfId="68" applyFont="1" applyFill="1" applyBorder="1" applyAlignment="1">
      <alignment horizontal="center" vertical="top"/>
      <protection/>
    </xf>
    <xf numFmtId="0" fontId="2" fillId="0" borderId="113" xfId="65" applyFont="1" applyFill="1" applyBorder="1" applyAlignment="1">
      <alignment wrapText="1"/>
      <protection/>
    </xf>
    <xf numFmtId="3" fontId="2" fillId="0" borderId="49" xfId="68" applyNumberFormat="1" applyFont="1" applyFill="1" applyBorder="1" applyAlignment="1">
      <alignment horizontal="right" vertical="center"/>
      <protection/>
    </xf>
    <xf numFmtId="3" fontId="2" fillId="0" borderId="49" xfId="65" applyNumberFormat="1" applyFont="1" applyFill="1" applyBorder="1" applyAlignment="1">
      <alignment horizontal="right" vertical="center"/>
      <protection/>
    </xf>
    <xf numFmtId="3" fontId="2" fillId="0" borderId="132" xfId="68" applyNumberFormat="1" applyFont="1" applyFill="1" applyBorder="1" applyAlignment="1">
      <alignment horizontal="right" vertical="center"/>
      <protection/>
    </xf>
    <xf numFmtId="3" fontId="2" fillId="0" borderId="0" xfId="68" applyNumberFormat="1" applyFont="1" applyFill="1" applyBorder="1" applyAlignment="1">
      <alignment horizontal="right" vertical="center"/>
      <protection/>
    </xf>
    <xf numFmtId="3" fontId="2" fillId="0" borderId="168" xfId="68" applyNumberFormat="1" applyFont="1" applyFill="1" applyBorder="1" applyAlignment="1">
      <alignment horizontal="right"/>
      <protection/>
    </xf>
    <xf numFmtId="0" fontId="2" fillId="0" borderId="169" xfId="68" applyFont="1" applyFill="1" applyBorder="1" applyAlignment="1">
      <alignment horizontal="center" vertical="center"/>
      <protection/>
    </xf>
    <xf numFmtId="0" fontId="2" fillId="0" borderId="135" xfId="68" applyFont="1" applyFill="1" applyBorder="1" applyAlignment="1">
      <alignment wrapText="1"/>
      <protection/>
    </xf>
    <xf numFmtId="3" fontId="2" fillId="0" borderId="25" xfId="68" applyNumberFormat="1" applyFont="1" applyFill="1" applyBorder="1" applyAlignment="1">
      <alignment horizontal="right" wrapText="1"/>
      <protection/>
    </xf>
    <xf numFmtId="3" fontId="2" fillId="0" borderId="20" xfId="65" applyNumberFormat="1" applyFont="1" applyFill="1" applyBorder="1" applyAlignment="1">
      <alignment horizontal="right" vertical="center" wrapText="1"/>
      <protection/>
    </xf>
    <xf numFmtId="3" fontId="2" fillId="0" borderId="20" xfId="69" applyNumberFormat="1" applyFont="1" applyFill="1" applyBorder="1" applyAlignment="1">
      <alignment horizontal="left"/>
      <protection/>
    </xf>
    <xf numFmtId="3" fontId="2" fillId="0" borderId="22" xfId="69" applyNumberFormat="1" applyFont="1" applyFill="1" applyBorder="1" applyAlignment="1">
      <alignment horizontal="right"/>
      <protection/>
    </xf>
    <xf numFmtId="3" fontId="2" fillId="0" borderId="22" xfId="69" applyNumberFormat="1" applyFont="1" applyFill="1" applyBorder="1" applyAlignment="1">
      <alignment horizontal="right" vertical="center"/>
      <protection/>
    </xf>
    <xf numFmtId="3" fontId="2" fillId="0" borderId="52" xfId="64" applyNumberFormat="1" applyFont="1" applyFill="1" applyBorder="1" applyAlignment="1">
      <alignment vertical="center" wrapText="1"/>
      <protection/>
    </xf>
    <xf numFmtId="3" fontId="2" fillId="0" borderId="0" xfId="0" applyNumberFormat="1" applyFont="1" applyFill="1" applyBorder="1" applyAlignment="1">
      <alignment horizontal="right" vertical="center" wrapText="1"/>
    </xf>
    <xf numFmtId="0" fontId="2" fillId="0" borderId="0" xfId="69" applyFont="1" applyFill="1" applyBorder="1" applyAlignment="1">
      <alignment horizontal="left" wrapText="1"/>
      <protection/>
    </xf>
    <xf numFmtId="3" fontId="2" fillId="0" borderId="169" xfId="64" applyNumberFormat="1" applyFont="1" applyFill="1" applyBorder="1" applyAlignment="1">
      <alignment vertical="center" wrapText="1"/>
      <protection/>
    </xf>
    <xf numFmtId="3" fontId="4" fillId="0" borderId="19" xfId="64" applyNumberFormat="1" applyFont="1" applyFill="1" applyBorder="1" applyAlignment="1">
      <alignment vertical="center" wrapText="1"/>
      <protection/>
    </xf>
    <xf numFmtId="3" fontId="4" fillId="0" borderId="169" xfId="64" applyNumberFormat="1" applyFont="1" applyFill="1" applyBorder="1" applyAlignment="1">
      <alignment vertical="center" wrapText="1"/>
      <protection/>
    </xf>
    <xf numFmtId="0" fontId="2" fillId="0" borderId="20" xfId="65" applyFont="1" applyFill="1" applyBorder="1" applyAlignment="1">
      <alignment horizontal="left" wrapText="1"/>
      <protection/>
    </xf>
    <xf numFmtId="3" fontId="2" fillId="0" borderId="14" xfId="70" applyNumberFormat="1" applyFont="1" applyFill="1" applyBorder="1" applyAlignment="1">
      <alignment vertical="center"/>
      <protection/>
    </xf>
    <xf numFmtId="0" fontId="19" fillId="0" borderId="40" xfId="0" applyFont="1" applyFill="1" applyBorder="1" applyAlignment="1">
      <alignment vertical="center"/>
    </xf>
    <xf numFmtId="0" fontId="19" fillId="0" borderId="40" xfId="0" applyFont="1" applyFill="1" applyBorder="1" applyAlignment="1">
      <alignment horizontal="right" vertical="center" wrapText="1"/>
    </xf>
    <xf numFmtId="3" fontId="13" fillId="0" borderId="37" xfId="0" applyNumberFormat="1" applyFont="1" applyFill="1" applyBorder="1" applyAlignment="1">
      <alignment vertical="top"/>
    </xf>
    <xf numFmtId="3" fontId="13" fillId="0" borderId="170" xfId="0" applyNumberFormat="1" applyFont="1" applyFill="1" applyBorder="1" applyAlignment="1">
      <alignment vertical="center"/>
    </xf>
    <xf numFmtId="3" fontId="13" fillId="0" borderId="171" xfId="0" applyNumberFormat="1" applyFont="1" applyFill="1" applyBorder="1" applyAlignment="1">
      <alignment vertical="center"/>
    </xf>
    <xf numFmtId="3" fontId="13" fillId="0" borderId="135" xfId="0" applyNumberFormat="1" applyFont="1" applyFill="1" applyBorder="1" applyAlignment="1">
      <alignment horizontal="right"/>
    </xf>
    <xf numFmtId="3" fontId="13" fillId="0" borderId="172" xfId="0" applyNumberFormat="1" applyFont="1" applyFill="1" applyBorder="1" applyAlignment="1">
      <alignment/>
    </xf>
    <xf numFmtId="3" fontId="13" fillId="0" borderId="50" xfId="0" applyNumberFormat="1" applyFont="1" applyFill="1" applyBorder="1" applyAlignment="1">
      <alignment horizontal="right"/>
    </xf>
    <xf numFmtId="3" fontId="13" fillId="0" borderId="37" xfId="0" applyNumberFormat="1" applyFont="1" applyFill="1" applyBorder="1" applyAlignment="1">
      <alignment horizontal="right"/>
    </xf>
    <xf numFmtId="3" fontId="10" fillId="0" borderId="50" xfId="0" applyNumberFormat="1" applyFont="1" applyFill="1" applyBorder="1" applyAlignment="1">
      <alignment horizontal="right"/>
    </xf>
    <xf numFmtId="3" fontId="13" fillId="0" borderId="30" xfId="0" applyNumberFormat="1" applyFont="1" applyFill="1" applyBorder="1" applyAlignment="1">
      <alignment horizontal="right" vertical="center"/>
    </xf>
    <xf numFmtId="3" fontId="13" fillId="0" borderId="24" xfId="0" applyNumberFormat="1" applyFont="1" applyFill="1" applyBorder="1" applyAlignment="1">
      <alignment horizontal="right" vertical="center"/>
    </xf>
    <xf numFmtId="3" fontId="13" fillId="0" borderId="171" xfId="0" applyNumberFormat="1" applyFont="1" applyFill="1" applyBorder="1" applyAlignment="1">
      <alignment horizontal="right" vertical="center"/>
    </xf>
    <xf numFmtId="3" fontId="16" fillId="0" borderId="21" xfId="0" applyNumberFormat="1" applyFont="1" applyFill="1" applyBorder="1" applyAlignment="1">
      <alignment horizontal="right" vertical="center" wrapText="1"/>
    </xf>
    <xf numFmtId="3" fontId="13" fillId="0" borderId="24" xfId="0" applyNumberFormat="1" applyFont="1" applyFill="1" applyBorder="1" applyAlignment="1">
      <alignment horizontal="right" wrapText="1"/>
    </xf>
    <xf numFmtId="3" fontId="10" fillId="0" borderId="171" xfId="0" applyNumberFormat="1" applyFont="1" applyFill="1" applyBorder="1" applyAlignment="1">
      <alignment/>
    </xf>
    <xf numFmtId="0" fontId="35" fillId="0" borderId="0" xfId="0" applyFont="1" applyFill="1" applyAlignment="1">
      <alignment horizontal="left" shrinkToFit="1"/>
    </xf>
    <xf numFmtId="3" fontId="10" fillId="0" borderId="23" xfId="0" applyNumberFormat="1" applyFont="1" applyFill="1" applyBorder="1" applyAlignment="1">
      <alignment/>
    </xf>
    <xf numFmtId="3" fontId="13" fillId="0" borderId="20" xfId="0" applyNumberFormat="1" applyFont="1" applyFill="1" applyBorder="1" applyAlignment="1">
      <alignment horizontal="center" vertical="center"/>
    </xf>
    <xf numFmtId="3" fontId="16" fillId="0" borderId="0" xfId="0" applyNumberFormat="1" applyFont="1" applyFill="1" applyAlignment="1">
      <alignment vertical="top"/>
    </xf>
    <xf numFmtId="3" fontId="13" fillId="0" borderId="19" xfId="0" applyNumberFormat="1" applyFont="1" applyFill="1" applyBorder="1" applyAlignment="1">
      <alignment horizontal="center" vertical="top"/>
    </xf>
    <xf numFmtId="3" fontId="13" fillId="0" borderId="20" xfId="0" applyNumberFormat="1" applyFont="1" applyFill="1" applyBorder="1" applyAlignment="1">
      <alignment horizontal="center" vertical="top"/>
    </xf>
    <xf numFmtId="3" fontId="13" fillId="0" borderId="20" xfId="66" applyNumberFormat="1" applyFont="1" applyFill="1" applyBorder="1" applyAlignment="1">
      <alignment horizontal="left" vertical="top" indent="2"/>
      <protection/>
    </xf>
    <xf numFmtId="0" fontId="36" fillId="0" borderId="0" xfId="0" applyFont="1" applyFill="1" applyAlignment="1">
      <alignment/>
    </xf>
    <xf numFmtId="3" fontId="13" fillId="0" borderId="33" xfId="0" applyNumberFormat="1" applyFont="1" applyFill="1" applyBorder="1" applyAlignment="1">
      <alignment horizontal="center" vertical="center"/>
    </xf>
    <xf numFmtId="3" fontId="13" fillId="0" borderId="48" xfId="0" applyNumberFormat="1" applyFont="1" applyFill="1" applyBorder="1" applyAlignment="1">
      <alignment horizontal="center" vertical="center"/>
    </xf>
    <xf numFmtId="3" fontId="13" fillId="0" borderId="52" xfId="0" applyNumberFormat="1" applyFont="1" applyFill="1" applyBorder="1" applyAlignment="1">
      <alignment horizontal="center" vertical="center"/>
    </xf>
    <xf numFmtId="3" fontId="13" fillId="0" borderId="0" xfId="0" applyNumberFormat="1" applyFont="1" applyFill="1" applyBorder="1" applyAlignment="1">
      <alignment/>
    </xf>
    <xf numFmtId="3" fontId="13" fillId="0" borderId="0" xfId="0" applyNumberFormat="1" applyFont="1" applyFill="1" applyAlignment="1">
      <alignment horizontal="right" vertical="top"/>
    </xf>
    <xf numFmtId="3" fontId="13" fillId="0" borderId="56" xfId="0" applyNumberFormat="1" applyFont="1" applyFill="1" applyBorder="1" applyAlignment="1">
      <alignment vertical="center"/>
    </xf>
    <xf numFmtId="3" fontId="16" fillId="0" borderId="20" xfId="66" applyNumberFormat="1" applyFont="1" applyFill="1" applyBorder="1" applyAlignment="1">
      <alignment horizontal="center" vertical="center"/>
      <protection/>
    </xf>
    <xf numFmtId="3" fontId="13" fillId="0" borderId="113" xfId="0" applyNumberFormat="1" applyFont="1" applyFill="1" applyBorder="1" applyAlignment="1">
      <alignment horizontal="center" vertical="center"/>
    </xf>
    <xf numFmtId="3" fontId="13" fillId="0" borderId="19" xfId="0" applyNumberFormat="1" applyFont="1" applyFill="1" applyBorder="1" applyAlignment="1">
      <alignment horizontal="center"/>
    </xf>
    <xf numFmtId="3" fontId="13" fillId="0" borderId="20" xfId="66" applyNumberFormat="1" applyFont="1" applyFill="1" applyBorder="1" applyAlignment="1">
      <alignment horizontal="left" wrapText="1"/>
      <protection/>
    </xf>
    <xf numFmtId="3" fontId="13" fillId="0" borderId="19" xfId="64" applyNumberFormat="1" applyFont="1" applyFill="1" applyBorder="1" applyAlignment="1">
      <alignment horizontal="center" vertical="center"/>
      <protection/>
    </xf>
    <xf numFmtId="3" fontId="13" fillId="0" borderId="20" xfId="64" applyNumberFormat="1" applyFont="1" applyFill="1" applyBorder="1" applyAlignment="1">
      <alignment horizontal="center" vertical="center"/>
      <protection/>
    </xf>
    <xf numFmtId="3" fontId="13" fillId="0" borderId="20" xfId="64" applyNumberFormat="1" applyFont="1" applyFill="1" applyBorder="1" applyAlignment="1">
      <alignment horizontal="right" vertical="center"/>
      <protection/>
    </xf>
    <xf numFmtId="3" fontId="13" fillId="0" borderId="28" xfId="64" applyNumberFormat="1" applyFont="1" applyFill="1" applyBorder="1" applyAlignment="1">
      <alignment horizontal="right" vertical="center"/>
      <protection/>
    </xf>
    <xf numFmtId="3" fontId="16" fillId="0" borderId="19" xfId="64" applyNumberFormat="1" applyFont="1" applyFill="1" applyBorder="1" applyAlignment="1">
      <alignment horizontal="center" vertical="center"/>
      <protection/>
    </xf>
    <xf numFmtId="3" fontId="16" fillId="0" borderId="20" xfId="64" applyNumberFormat="1" applyFont="1" applyFill="1" applyBorder="1" applyAlignment="1">
      <alignment horizontal="center" vertical="center"/>
      <protection/>
    </xf>
    <xf numFmtId="3" fontId="16" fillId="0" borderId="20" xfId="64" applyNumberFormat="1" applyFont="1" applyFill="1" applyBorder="1" applyAlignment="1">
      <alignment horizontal="right" vertical="center"/>
      <protection/>
    </xf>
    <xf numFmtId="3" fontId="16" fillId="0" borderId="28" xfId="64" applyNumberFormat="1" applyFont="1" applyFill="1" applyBorder="1" applyAlignment="1">
      <alignment horizontal="right" vertical="center"/>
      <protection/>
    </xf>
    <xf numFmtId="3" fontId="16" fillId="0" borderId="33" xfId="64" applyNumberFormat="1" applyFont="1" applyFill="1" applyBorder="1" applyAlignment="1">
      <alignment horizontal="center" vertical="center"/>
      <protection/>
    </xf>
    <xf numFmtId="3" fontId="16" fillId="0" borderId="25" xfId="64" applyNumberFormat="1" applyFont="1" applyFill="1" applyBorder="1" applyAlignment="1">
      <alignment horizontal="center" vertical="center"/>
      <protection/>
    </xf>
    <xf numFmtId="3" fontId="16" fillId="0" borderId="25" xfId="64" applyNumberFormat="1" applyFont="1" applyFill="1" applyBorder="1" applyAlignment="1">
      <alignment horizontal="right" vertical="center"/>
      <protection/>
    </xf>
    <xf numFmtId="3" fontId="16" fillId="0" borderId="32" xfId="64" applyNumberFormat="1" applyFont="1" applyFill="1" applyBorder="1" applyAlignment="1">
      <alignment horizontal="right" vertical="center"/>
      <protection/>
    </xf>
    <xf numFmtId="3" fontId="16" fillId="0" borderId="25" xfId="64" applyNumberFormat="1" applyFont="1" applyFill="1" applyBorder="1" applyAlignment="1">
      <alignment horizontal="right"/>
      <protection/>
    </xf>
    <xf numFmtId="3" fontId="16" fillId="0" borderId="32" xfId="64" applyNumberFormat="1" applyFont="1" applyFill="1" applyBorder="1" applyAlignment="1">
      <alignment horizontal="right"/>
      <protection/>
    </xf>
    <xf numFmtId="3" fontId="13" fillId="0" borderId="25" xfId="64" applyNumberFormat="1" applyFont="1" applyFill="1" applyBorder="1" applyAlignment="1">
      <alignment horizontal="center"/>
      <protection/>
    </xf>
    <xf numFmtId="3" fontId="13" fillId="0" borderId="25" xfId="64" applyNumberFormat="1" applyFont="1" applyFill="1" applyBorder="1" applyAlignment="1">
      <alignment horizontal="right"/>
      <protection/>
    </xf>
    <xf numFmtId="3" fontId="13" fillId="0" borderId="32" xfId="64" applyNumberFormat="1" applyFont="1" applyFill="1" applyBorder="1" applyAlignment="1">
      <alignment horizontal="right"/>
      <protection/>
    </xf>
    <xf numFmtId="3" fontId="13" fillId="0" borderId="32" xfId="64" applyNumberFormat="1" applyFont="1" applyFill="1" applyBorder="1" applyAlignment="1">
      <alignment horizontal="right" vertical="center"/>
      <protection/>
    </xf>
    <xf numFmtId="3" fontId="13" fillId="0" borderId="20" xfId="64" applyNumberFormat="1" applyFont="1" applyFill="1" applyBorder="1" applyAlignment="1">
      <alignment horizontal="center"/>
      <protection/>
    </xf>
    <xf numFmtId="0" fontId="22" fillId="0" borderId="0" xfId="0" applyFont="1" applyFill="1" applyBorder="1" applyAlignment="1">
      <alignment/>
    </xf>
    <xf numFmtId="0" fontId="4" fillId="0" borderId="10" xfId="0" applyFont="1" applyBorder="1" applyAlignment="1">
      <alignment vertical="center"/>
    </xf>
    <xf numFmtId="3" fontId="2" fillId="0" borderId="115" xfId="0" applyNumberFormat="1" applyFont="1" applyFill="1" applyBorder="1" applyAlignment="1">
      <alignment horizontal="right" vertical="center" wrapText="1"/>
    </xf>
    <xf numFmtId="182" fontId="2" fillId="0" borderId="21" xfId="0" applyNumberFormat="1" applyFont="1" applyFill="1" applyBorder="1" applyAlignment="1">
      <alignment horizontal="right" vertical="center" wrapText="1"/>
    </xf>
    <xf numFmtId="3" fontId="2" fillId="0" borderId="21" xfId="64" applyNumberFormat="1" applyFont="1" applyFill="1" applyBorder="1" applyAlignment="1">
      <alignment vertical="center" wrapText="1"/>
      <protection/>
    </xf>
    <xf numFmtId="3" fontId="2" fillId="0" borderId="0" xfId="64" applyNumberFormat="1" applyFont="1" applyFill="1" applyBorder="1" applyAlignment="1">
      <alignment horizontal="center" vertical="top"/>
      <protection/>
    </xf>
    <xf numFmtId="3" fontId="2" fillId="0" borderId="0" xfId="64" applyNumberFormat="1" applyFont="1" applyFill="1" applyBorder="1" applyAlignment="1">
      <alignment/>
      <protection/>
    </xf>
    <xf numFmtId="3" fontId="4" fillId="0" borderId="0" xfId="64" applyNumberFormat="1" applyFont="1" applyFill="1" applyBorder="1" applyAlignment="1">
      <alignment/>
      <protection/>
    </xf>
    <xf numFmtId="3" fontId="2" fillId="0" borderId="0" xfId="64" applyNumberFormat="1" applyFont="1" applyFill="1" applyBorder="1" applyAlignment="1">
      <alignment horizontal="right"/>
      <protection/>
    </xf>
    <xf numFmtId="0" fontId="4" fillId="0" borderId="63" xfId="0" applyFont="1" applyBorder="1" applyAlignment="1">
      <alignment vertical="top"/>
    </xf>
    <xf numFmtId="3" fontId="2" fillId="0" borderId="50" xfId="64" applyNumberFormat="1" applyFont="1" applyFill="1" applyBorder="1" applyAlignment="1">
      <alignment vertical="center" wrapText="1"/>
      <protection/>
    </xf>
    <xf numFmtId="3" fontId="2" fillId="0" borderId="25" xfId="64" applyNumberFormat="1" applyFont="1" applyFill="1" applyBorder="1" applyAlignment="1">
      <alignment shrinkToFit="1"/>
      <protection/>
    </xf>
    <xf numFmtId="3" fontId="2" fillId="0" borderId="14" xfId="0" applyNumberFormat="1" applyFont="1" applyFill="1" applyBorder="1" applyAlignment="1">
      <alignment vertical="center"/>
    </xf>
    <xf numFmtId="3" fontId="12" fillId="0" borderId="31" xfId="0" applyNumberFormat="1" applyFont="1" applyFill="1" applyBorder="1" applyAlignment="1">
      <alignment horizontal="right" vertical="center"/>
    </xf>
    <xf numFmtId="0" fontId="2" fillId="0" borderId="78" xfId="68" applyFont="1" applyFill="1" applyBorder="1" applyAlignment="1">
      <alignment horizontal="center" vertical="center" wrapText="1"/>
      <protection/>
    </xf>
    <xf numFmtId="3" fontId="2" fillId="0" borderId="80" xfId="65" applyNumberFormat="1" applyFont="1" applyFill="1" applyBorder="1" applyAlignment="1">
      <alignment vertical="center" wrapText="1"/>
      <protection/>
    </xf>
    <xf numFmtId="3" fontId="2" fillId="0" borderId="25" xfId="65" applyNumberFormat="1" applyFont="1" applyFill="1" applyBorder="1" applyAlignment="1">
      <alignment horizontal="right" vertical="center"/>
      <protection/>
    </xf>
    <xf numFmtId="3" fontId="5" fillId="0" borderId="49" xfId="68" applyNumberFormat="1" applyFont="1" applyFill="1" applyBorder="1" applyAlignment="1">
      <alignment horizontal="right" vertical="center"/>
      <protection/>
    </xf>
    <xf numFmtId="3" fontId="10" fillId="0" borderId="0" xfId="64" applyNumberFormat="1" applyFont="1" applyFill="1" applyBorder="1" applyAlignment="1">
      <alignment horizontal="center"/>
      <protection/>
    </xf>
    <xf numFmtId="3" fontId="10" fillId="0" borderId="0" xfId="64" applyNumberFormat="1" applyFont="1" applyFill="1" applyBorder="1">
      <alignment/>
      <protection/>
    </xf>
    <xf numFmtId="3" fontId="10" fillId="0" borderId="0" xfId="64" applyNumberFormat="1" applyFont="1" applyFill="1" applyBorder="1" applyAlignment="1">
      <alignment horizontal="right"/>
      <protection/>
    </xf>
    <xf numFmtId="3" fontId="9" fillId="0" borderId="63" xfId="64" applyNumberFormat="1" applyFont="1" applyFill="1" applyBorder="1" applyAlignment="1">
      <alignment horizontal="center" vertical="center"/>
      <protection/>
    </xf>
    <xf numFmtId="3" fontId="9" fillId="0" borderId="63" xfId="64" applyNumberFormat="1" applyFont="1" applyFill="1" applyBorder="1" applyAlignment="1">
      <alignment horizontal="center" vertical="center" wrapText="1"/>
      <protection/>
    </xf>
    <xf numFmtId="0" fontId="37" fillId="0" borderId="0" xfId="0" applyFont="1" applyFill="1" applyAlignment="1">
      <alignment wrapText="1"/>
    </xf>
    <xf numFmtId="0" fontId="2" fillId="0" borderId="20" xfId="65" applyFont="1" applyFill="1" applyBorder="1" applyAlignment="1">
      <alignment vertical="center" wrapText="1"/>
      <protection/>
    </xf>
    <xf numFmtId="3" fontId="2" fillId="0" borderId="168" xfId="68" applyNumberFormat="1" applyFont="1" applyFill="1" applyBorder="1" applyAlignment="1">
      <alignment horizontal="right" vertical="center"/>
      <protection/>
    </xf>
    <xf numFmtId="3" fontId="2" fillId="0" borderId="0" xfId="68" applyNumberFormat="1" applyFont="1" applyFill="1" applyBorder="1" applyAlignment="1">
      <alignment horizontal="center" vertical="center"/>
      <protection/>
    </xf>
    <xf numFmtId="0" fontId="38" fillId="0" borderId="0" xfId="0" applyFont="1" applyFill="1" applyBorder="1" applyAlignment="1">
      <alignment vertical="center" shrinkToFit="1"/>
    </xf>
    <xf numFmtId="3" fontId="81" fillId="0" borderId="19" xfId="0" applyNumberFormat="1" applyFont="1" applyFill="1" applyBorder="1" applyAlignment="1">
      <alignment horizontal="center" vertical="center"/>
    </xf>
    <xf numFmtId="3" fontId="81" fillId="0" borderId="20" xfId="0" applyNumberFormat="1" applyFont="1" applyFill="1" applyBorder="1" applyAlignment="1">
      <alignment horizontal="center" vertical="center"/>
    </xf>
    <xf numFmtId="3" fontId="81" fillId="0" borderId="20" xfId="66" applyNumberFormat="1" applyFont="1" applyFill="1" applyBorder="1" applyAlignment="1">
      <alignment vertical="center"/>
      <protection/>
    </xf>
    <xf numFmtId="3" fontId="81" fillId="0" borderId="20" xfId="0" applyNumberFormat="1" applyFont="1" applyFill="1" applyBorder="1" applyAlignment="1">
      <alignment/>
    </xf>
    <xf numFmtId="3" fontId="82" fillId="0" borderId="20" xfId="0" applyNumberFormat="1" applyFont="1" applyFill="1" applyBorder="1" applyAlignment="1">
      <alignment/>
    </xf>
    <xf numFmtId="3" fontId="81" fillId="0" borderId="21" xfId="0" applyNumberFormat="1" applyFont="1" applyFill="1" applyBorder="1" applyAlignment="1">
      <alignment/>
    </xf>
    <xf numFmtId="3" fontId="81" fillId="0" borderId="0" xfId="0" applyNumberFormat="1" applyFont="1" applyFill="1" applyAlignment="1">
      <alignment vertical="center"/>
    </xf>
    <xf numFmtId="0" fontId="83" fillId="0" borderId="0" xfId="0" applyFont="1" applyFill="1" applyAlignment="1">
      <alignment/>
    </xf>
    <xf numFmtId="3" fontId="81" fillId="0" borderId="0" xfId="0" applyNumberFormat="1" applyFont="1" applyFill="1" applyAlignment="1">
      <alignment vertical="top"/>
    </xf>
    <xf numFmtId="3" fontId="81" fillId="0" borderId="0" xfId="0" applyNumberFormat="1" applyFont="1" applyFill="1" applyAlignment="1">
      <alignment/>
    </xf>
    <xf numFmtId="3" fontId="82" fillId="0" borderId="0" xfId="0" applyNumberFormat="1" applyFont="1" applyFill="1" applyAlignment="1">
      <alignment vertical="top"/>
    </xf>
    <xf numFmtId="3" fontId="81" fillId="0" borderId="19" xfId="0" applyNumberFormat="1" applyFont="1" applyFill="1" applyBorder="1" applyAlignment="1">
      <alignment horizontal="center" vertical="top"/>
    </xf>
    <xf numFmtId="3" fontId="81" fillId="0" borderId="22" xfId="66" applyNumberFormat="1" applyFont="1" applyFill="1" applyBorder="1" applyAlignment="1">
      <alignment horizontal="left" vertical="top" indent="2"/>
      <protection/>
    </xf>
    <xf numFmtId="3" fontId="81" fillId="0" borderId="20" xfId="0" applyNumberFormat="1" applyFont="1" applyFill="1" applyBorder="1" applyAlignment="1">
      <alignment vertical="center"/>
    </xf>
    <xf numFmtId="3" fontId="81" fillId="0" borderId="21" xfId="0" applyNumberFormat="1" applyFont="1" applyFill="1" applyBorder="1" applyAlignment="1">
      <alignment vertical="center"/>
    </xf>
    <xf numFmtId="3" fontId="84" fillId="0" borderId="19" xfId="0" applyNumberFormat="1" applyFont="1" applyFill="1" applyBorder="1" applyAlignment="1">
      <alignment horizontal="center" vertical="center"/>
    </xf>
    <xf numFmtId="3" fontId="84" fillId="0" borderId="25" xfId="0" applyNumberFormat="1" applyFont="1" applyFill="1" applyBorder="1" applyAlignment="1">
      <alignment horizontal="center" vertical="center"/>
    </xf>
    <xf numFmtId="3" fontId="81" fillId="0" borderId="25" xfId="0" applyNumberFormat="1" applyFont="1" applyFill="1" applyBorder="1" applyAlignment="1">
      <alignment vertical="center"/>
    </xf>
    <xf numFmtId="3" fontId="82" fillId="0" borderId="25" xfId="0" applyNumberFormat="1" applyFont="1" applyFill="1" applyBorder="1" applyAlignment="1">
      <alignment vertical="center"/>
    </xf>
    <xf numFmtId="3" fontId="81" fillId="0" borderId="30" xfId="0" applyNumberFormat="1" applyFont="1" applyFill="1" applyBorder="1" applyAlignment="1">
      <alignment vertical="center"/>
    </xf>
    <xf numFmtId="3" fontId="84" fillId="0" borderId="0" xfId="0" applyNumberFormat="1" applyFont="1" applyFill="1" applyAlignment="1">
      <alignment vertical="top"/>
    </xf>
    <xf numFmtId="3" fontId="82" fillId="0" borderId="20" xfId="0" applyNumberFormat="1" applyFont="1" applyFill="1" applyBorder="1" applyAlignment="1">
      <alignment vertical="center"/>
    </xf>
    <xf numFmtId="3" fontId="81" fillId="0" borderId="56" xfId="66" applyNumberFormat="1" applyFont="1" applyFill="1" applyBorder="1" applyAlignment="1">
      <alignment horizontal="left" vertical="top" indent="2"/>
      <protection/>
    </xf>
    <xf numFmtId="3" fontId="81" fillId="0" borderId="20" xfId="0" applyNumberFormat="1" applyFont="1" applyFill="1" applyBorder="1" applyAlignment="1">
      <alignment vertical="top"/>
    </xf>
    <xf numFmtId="3" fontId="82" fillId="0" borderId="20" xfId="0" applyNumberFormat="1" applyFont="1" applyFill="1" applyBorder="1" applyAlignment="1">
      <alignment vertical="top"/>
    </xf>
    <xf numFmtId="3" fontId="81" fillId="0" borderId="21" xfId="0" applyNumberFormat="1" applyFont="1" applyFill="1" applyBorder="1" applyAlignment="1">
      <alignment vertical="top"/>
    </xf>
    <xf numFmtId="3" fontId="81" fillId="0" borderId="25" xfId="0" applyNumberFormat="1" applyFont="1" applyFill="1" applyBorder="1" applyAlignment="1">
      <alignment horizontal="center" vertical="center"/>
    </xf>
    <xf numFmtId="3" fontId="81" fillId="0" borderId="20" xfId="66" applyNumberFormat="1" applyFont="1" applyFill="1" applyBorder="1" applyAlignment="1">
      <alignment horizontal="left" vertical="top" indent="2"/>
      <protection/>
    </xf>
    <xf numFmtId="3" fontId="81" fillId="0" borderId="20" xfId="0" applyNumberFormat="1" applyFont="1" applyFill="1" applyBorder="1" applyAlignment="1">
      <alignment horizontal="center" vertical="top"/>
    </xf>
    <xf numFmtId="3" fontId="82" fillId="0" borderId="0" xfId="0" applyNumberFormat="1" applyFont="1" applyFill="1" applyAlignment="1">
      <alignment vertical="center"/>
    </xf>
    <xf numFmtId="0" fontId="85" fillId="0" borderId="0" xfId="0" applyFont="1" applyFill="1" applyAlignment="1">
      <alignment/>
    </xf>
    <xf numFmtId="3" fontId="81" fillId="0" borderId="48" xfId="0" applyNumberFormat="1" applyFont="1" applyFill="1" applyBorder="1" applyAlignment="1">
      <alignment horizontal="center" vertical="center"/>
    </xf>
    <xf numFmtId="3" fontId="81" fillId="0" borderId="22" xfId="66" applyNumberFormat="1" applyFont="1" applyFill="1" applyBorder="1" applyAlignment="1">
      <alignment vertical="center"/>
      <protection/>
    </xf>
    <xf numFmtId="3" fontId="81" fillId="0" borderId="22" xfId="0" applyNumberFormat="1" applyFont="1" applyFill="1" applyBorder="1" applyAlignment="1">
      <alignment vertical="center"/>
    </xf>
    <xf numFmtId="3" fontId="82" fillId="0" borderId="22" xfId="0" applyNumberFormat="1" applyFont="1" applyFill="1" applyBorder="1" applyAlignment="1">
      <alignment vertical="center"/>
    </xf>
    <xf numFmtId="3" fontId="81" fillId="0" borderId="24" xfId="0" applyNumberFormat="1" applyFont="1" applyFill="1" applyBorder="1" applyAlignment="1">
      <alignment vertical="center"/>
    </xf>
    <xf numFmtId="3" fontId="81" fillId="0" borderId="52" xfId="0" applyNumberFormat="1" applyFont="1" applyFill="1" applyBorder="1" applyAlignment="1">
      <alignment horizontal="center" vertical="center"/>
    </xf>
    <xf numFmtId="3" fontId="81" fillId="0" borderId="49" xfId="0" applyNumberFormat="1" applyFont="1" applyFill="1" applyBorder="1" applyAlignment="1">
      <alignment vertical="center"/>
    </xf>
    <xf numFmtId="3" fontId="81" fillId="0" borderId="50" xfId="0" applyNumberFormat="1" applyFont="1" applyFill="1" applyBorder="1" applyAlignment="1">
      <alignment vertical="center"/>
    </xf>
    <xf numFmtId="3" fontId="81" fillId="0" borderId="28" xfId="0" applyNumberFormat="1" applyFont="1" applyFill="1" applyBorder="1" applyAlignment="1">
      <alignment vertical="center"/>
    </xf>
    <xf numFmtId="3" fontId="81" fillId="0" borderId="31" xfId="0" applyNumberFormat="1" applyFont="1" applyFill="1" applyBorder="1" applyAlignment="1">
      <alignment/>
    </xf>
    <xf numFmtId="3" fontId="81" fillId="0" borderId="20" xfId="0" applyNumberFormat="1" applyFont="1" applyFill="1" applyBorder="1" applyAlignment="1">
      <alignment horizontal="right"/>
    </xf>
    <xf numFmtId="3" fontId="81" fillId="0" borderId="21" xfId="0" applyNumberFormat="1" applyFont="1" applyFill="1" applyBorder="1" applyAlignment="1">
      <alignment horizontal="right"/>
    </xf>
    <xf numFmtId="3" fontId="81" fillId="0" borderId="0" xfId="0" applyNumberFormat="1" applyFont="1" applyFill="1" applyBorder="1" applyAlignment="1">
      <alignment horizontal="right" vertical="center"/>
    </xf>
    <xf numFmtId="3" fontId="81" fillId="0" borderId="0" xfId="0" applyNumberFormat="1" applyFont="1" applyFill="1" applyBorder="1" applyAlignment="1">
      <alignment vertical="center"/>
    </xf>
    <xf numFmtId="3" fontId="81" fillId="0" borderId="0" xfId="0" applyNumberFormat="1" applyFont="1" applyFill="1" applyBorder="1" applyAlignment="1">
      <alignment horizontal="right"/>
    </xf>
    <xf numFmtId="3" fontId="81" fillId="0" borderId="0" xfId="0" applyNumberFormat="1" applyFont="1" applyFill="1" applyBorder="1" applyAlignment="1">
      <alignment/>
    </xf>
    <xf numFmtId="3" fontId="81" fillId="0" borderId="22" xfId="66" applyNumberFormat="1" applyFont="1" applyFill="1" applyBorder="1" applyAlignment="1">
      <alignment horizontal="left" vertical="center" indent="1"/>
      <protection/>
    </xf>
    <xf numFmtId="3" fontId="81" fillId="0" borderId="56" xfId="0" applyNumberFormat="1" applyFont="1" applyFill="1" applyBorder="1" applyAlignment="1">
      <alignment vertical="center"/>
    </xf>
    <xf numFmtId="3" fontId="81" fillId="0" borderId="23" xfId="0" applyNumberFormat="1" applyFont="1" applyFill="1" applyBorder="1" applyAlignment="1">
      <alignment/>
    </xf>
    <xf numFmtId="3" fontId="81" fillId="0" borderId="22" xfId="0" applyNumberFormat="1" applyFont="1" applyFill="1" applyBorder="1" applyAlignment="1">
      <alignment horizontal="right"/>
    </xf>
    <xf numFmtId="3" fontId="81" fillId="0" borderId="24" xfId="0" applyNumberFormat="1" applyFont="1" applyFill="1" applyBorder="1" applyAlignment="1">
      <alignment horizontal="right"/>
    </xf>
    <xf numFmtId="3" fontId="81" fillId="0" borderId="20" xfId="66" applyNumberFormat="1" applyFont="1" applyFill="1" applyBorder="1" applyAlignment="1">
      <alignment horizontal="left" vertical="center" indent="1"/>
      <protection/>
    </xf>
    <xf numFmtId="3" fontId="81" fillId="0" borderId="20" xfId="66" applyNumberFormat="1" applyFont="1" applyFill="1" applyBorder="1" applyAlignment="1">
      <alignment horizontal="center" vertical="center"/>
      <protection/>
    </xf>
    <xf numFmtId="3" fontId="81" fillId="0" borderId="0" xfId="0" applyNumberFormat="1" applyFont="1" applyFill="1" applyAlignment="1">
      <alignment horizontal="right" vertical="top"/>
    </xf>
    <xf numFmtId="3" fontId="81" fillId="0" borderId="0" xfId="0" applyNumberFormat="1" applyFont="1" applyFill="1" applyAlignment="1">
      <alignment horizontal="right"/>
    </xf>
    <xf numFmtId="3" fontId="81" fillId="0" borderId="22" xfId="66" applyNumberFormat="1" applyFont="1" applyFill="1" applyBorder="1" applyAlignment="1">
      <alignment horizontal="center" vertical="center"/>
      <protection/>
    </xf>
    <xf numFmtId="3" fontId="82" fillId="0" borderId="19" xfId="0" applyNumberFormat="1" applyFont="1" applyFill="1" applyBorder="1" applyAlignment="1">
      <alignment horizontal="center" vertical="center"/>
    </xf>
    <xf numFmtId="3" fontId="82" fillId="0" borderId="20" xfId="0" applyNumberFormat="1" applyFont="1" applyFill="1" applyBorder="1" applyAlignment="1">
      <alignment horizontal="center" vertical="center"/>
    </xf>
    <xf numFmtId="3" fontId="82" fillId="0" borderId="81" xfId="0" applyNumberFormat="1" applyFont="1" applyFill="1" applyBorder="1" applyAlignment="1">
      <alignment vertical="center"/>
    </xf>
    <xf numFmtId="3" fontId="82" fillId="0" borderId="0" xfId="0" applyNumberFormat="1" applyFont="1" applyFill="1" applyBorder="1" applyAlignment="1">
      <alignment horizontal="right" vertical="top"/>
    </xf>
    <xf numFmtId="3" fontId="82" fillId="0" borderId="0" xfId="0" applyNumberFormat="1" applyFont="1" applyFill="1" applyBorder="1" applyAlignment="1">
      <alignment vertical="top"/>
    </xf>
    <xf numFmtId="3" fontId="82" fillId="0" borderId="0" xfId="0" applyNumberFormat="1" applyFont="1" applyFill="1" applyBorder="1" applyAlignment="1">
      <alignment horizontal="right" vertical="center"/>
    </xf>
    <xf numFmtId="3" fontId="82" fillId="0" borderId="0" xfId="0" applyNumberFormat="1" applyFont="1" applyFill="1" applyBorder="1" applyAlignment="1">
      <alignment vertical="center"/>
    </xf>
    <xf numFmtId="3" fontId="82" fillId="0" borderId="20" xfId="66" applyNumberFormat="1" applyFont="1" applyFill="1" applyBorder="1" applyAlignment="1">
      <alignment horizontal="center" vertical="center"/>
      <protection/>
    </xf>
    <xf numFmtId="3" fontId="82" fillId="0" borderId="20" xfId="0" applyNumberFormat="1" applyFont="1" applyFill="1" applyBorder="1" applyAlignment="1">
      <alignment horizontal="right" vertical="center"/>
    </xf>
    <xf numFmtId="3" fontId="81" fillId="0" borderId="19" xfId="0" applyNumberFormat="1" applyFont="1" applyFill="1" applyBorder="1" applyAlignment="1">
      <alignment horizontal="center"/>
    </xf>
    <xf numFmtId="3" fontId="81" fillId="0" borderId="20" xfId="66" applyNumberFormat="1" applyFont="1" applyFill="1" applyBorder="1" applyAlignment="1">
      <alignment horizontal="center"/>
      <protection/>
    </xf>
    <xf numFmtId="3" fontId="81" fillId="0" borderId="23" xfId="0" applyNumberFormat="1" applyFont="1" applyFill="1" applyBorder="1" applyAlignment="1">
      <alignment vertical="center"/>
    </xf>
    <xf numFmtId="3" fontId="81" fillId="0" borderId="20" xfId="0" applyNumberFormat="1" applyFont="1" applyFill="1" applyBorder="1" applyAlignment="1">
      <alignment horizontal="right" vertical="center"/>
    </xf>
    <xf numFmtId="3" fontId="81" fillId="0" borderId="21" xfId="0" applyNumberFormat="1" applyFont="1" applyFill="1" applyBorder="1" applyAlignment="1">
      <alignment horizontal="right" vertical="center"/>
    </xf>
    <xf numFmtId="3" fontId="81" fillId="0" borderId="0" xfId="0" applyNumberFormat="1" applyFont="1" applyFill="1" applyBorder="1" applyAlignment="1">
      <alignment horizontal="right" vertical="top"/>
    </xf>
    <xf numFmtId="3" fontId="81" fillId="0" borderId="0" xfId="0" applyNumberFormat="1" applyFont="1" applyFill="1" applyBorder="1" applyAlignment="1">
      <alignment vertical="top"/>
    </xf>
    <xf numFmtId="3" fontId="81" fillId="0" borderId="20" xfId="66" applyNumberFormat="1" applyFont="1" applyFill="1" applyBorder="1" applyAlignment="1">
      <alignment/>
      <protection/>
    </xf>
    <xf numFmtId="3" fontId="81" fillId="0" borderId="20" xfId="66" applyNumberFormat="1" applyFont="1" applyFill="1" applyBorder="1" applyAlignment="1">
      <alignment horizontal="left" wrapText="1"/>
      <protection/>
    </xf>
    <xf numFmtId="3" fontId="81" fillId="0" borderId="0" xfId="0" applyNumberFormat="1" applyFont="1" applyFill="1" applyAlignment="1">
      <alignment horizontal="right" vertical="center"/>
    </xf>
    <xf numFmtId="3" fontId="81" fillId="0" borderId="19" xfId="0" applyNumberFormat="1" applyFont="1" applyFill="1" applyBorder="1" applyAlignment="1">
      <alignment/>
    </xf>
    <xf numFmtId="3" fontId="81" fillId="0" borderId="28" xfId="66" applyNumberFormat="1" applyFont="1" applyFill="1" applyBorder="1" applyAlignment="1">
      <alignment vertical="center"/>
      <protection/>
    </xf>
    <xf numFmtId="3" fontId="81" fillId="0" borderId="31" xfId="0" applyNumberFormat="1" applyFont="1" applyFill="1" applyBorder="1" applyAlignment="1">
      <alignment vertical="center"/>
    </xf>
    <xf numFmtId="3" fontId="81" fillId="0" borderId="33" xfId="0" applyNumberFormat="1" applyFont="1" applyFill="1" applyBorder="1" applyAlignment="1">
      <alignment/>
    </xf>
    <xf numFmtId="3" fontId="81" fillId="0" borderId="25" xfId="66" applyNumberFormat="1" applyFont="1" applyFill="1" applyBorder="1" applyAlignment="1">
      <alignment horizontal="center" vertical="center"/>
      <protection/>
    </xf>
    <xf numFmtId="3" fontId="82" fillId="0" borderId="32" xfId="0" applyNumberFormat="1" applyFont="1" applyFill="1" applyBorder="1" applyAlignment="1">
      <alignment vertical="center"/>
    </xf>
    <xf numFmtId="3" fontId="82" fillId="0" borderId="19" xfId="0" applyNumberFormat="1" applyFont="1" applyFill="1" applyBorder="1" applyAlignment="1">
      <alignment horizontal="left" vertical="center" wrapText="1"/>
    </xf>
    <xf numFmtId="3" fontId="82" fillId="0" borderId="20" xfId="0" applyNumberFormat="1" applyFont="1" applyFill="1" applyBorder="1" applyAlignment="1">
      <alignment horizontal="left" vertical="center" wrapText="1"/>
    </xf>
    <xf numFmtId="3" fontId="82" fillId="0" borderId="28" xfId="0" applyNumberFormat="1" applyFont="1" applyFill="1" applyBorder="1" applyAlignment="1">
      <alignment horizontal="right" vertical="center"/>
    </xf>
    <xf numFmtId="3" fontId="81" fillId="0" borderId="31" xfId="0" applyNumberFormat="1" applyFont="1" applyFill="1" applyBorder="1" applyAlignment="1">
      <alignment horizontal="right" vertical="center"/>
    </xf>
    <xf numFmtId="3" fontId="81" fillId="0" borderId="0" xfId="0" applyNumberFormat="1" applyFont="1" applyFill="1" applyAlignment="1">
      <alignment/>
    </xf>
    <xf numFmtId="3" fontId="81" fillId="0" borderId="19" xfId="64" applyNumberFormat="1" applyFont="1" applyFill="1" applyBorder="1" applyAlignment="1">
      <alignment horizontal="center" vertical="center"/>
      <protection/>
    </xf>
    <xf numFmtId="3" fontId="81" fillId="0" borderId="20" xfId="64" applyNumberFormat="1" applyFont="1" applyFill="1" applyBorder="1" applyAlignment="1">
      <alignment horizontal="center" vertical="center"/>
      <protection/>
    </xf>
    <xf numFmtId="3" fontId="81" fillId="0" borderId="25" xfId="64" applyNumberFormat="1" applyFont="1" applyFill="1" applyBorder="1" applyAlignment="1">
      <alignment wrapText="1"/>
      <protection/>
    </xf>
    <xf numFmtId="3" fontId="81" fillId="0" borderId="20" xfId="64" applyNumberFormat="1" applyFont="1" applyFill="1" applyBorder="1" applyAlignment="1">
      <alignment horizontal="right" vertical="center"/>
      <protection/>
    </xf>
    <xf numFmtId="3" fontId="81" fillId="0" borderId="28" xfId="64" applyNumberFormat="1" applyFont="1" applyFill="1" applyBorder="1" applyAlignment="1">
      <alignment horizontal="right" vertical="center"/>
      <protection/>
    </xf>
    <xf numFmtId="3" fontId="81" fillId="0" borderId="31" xfId="64" applyNumberFormat="1" applyFont="1" applyFill="1" applyBorder="1" applyAlignment="1">
      <alignment horizontal="right"/>
      <protection/>
    </xf>
    <xf numFmtId="3" fontId="81" fillId="0" borderId="20" xfId="0" applyNumberFormat="1" applyFont="1" applyFill="1" applyBorder="1" applyAlignment="1">
      <alignment horizontal="right" wrapText="1"/>
    </xf>
    <xf numFmtId="3" fontId="81" fillId="0" borderId="21" xfId="0" applyNumberFormat="1" applyFont="1" applyFill="1" applyBorder="1" applyAlignment="1">
      <alignment horizontal="right" wrapText="1"/>
    </xf>
    <xf numFmtId="3" fontId="86" fillId="0" borderId="0" xfId="64" applyNumberFormat="1" applyFont="1" applyFill="1" applyAlignment="1">
      <alignment horizontal="center" vertical="center"/>
      <protection/>
    </xf>
    <xf numFmtId="3" fontId="82" fillId="0" borderId="20" xfId="0" applyNumberFormat="1" applyFont="1" applyFill="1" applyBorder="1" applyAlignment="1">
      <alignment horizontal="right" wrapText="1"/>
    </xf>
    <xf numFmtId="3" fontId="82" fillId="0" borderId="19" xfId="64" applyNumberFormat="1" applyFont="1" applyFill="1" applyBorder="1" applyAlignment="1">
      <alignment horizontal="center" vertical="center"/>
      <protection/>
    </xf>
    <xf numFmtId="3" fontId="82" fillId="0" borderId="20" xfId="64" applyNumberFormat="1" applyFont="1" applyFill="1" applyBorder="1" applyAlignment="1">
      <alignment horizontal="center" vertical="center"/>
      <protection/>
    </xf>
    <xf numFmtId="3" fontId="82" fillId="0" borderId="25" xfId="64" applyNumberFormat="1" applyFont="1" applyFill="1" applyBorder="1" applyAlignment="1">
      <alignment horizontal="left" vertical="top" wrapText="1" indent="4"/>
      <protection/>
    </xf>
    <xf numFmtId="3" fontId="82" fillId="0" borderId="20" xfId="64" applyNumberFormat="1" applyFont="1" applyFill="1" applyBorder="1" applyAlignment="1">
      <alignment horizontal="right" vertical="center"/>
      <protection/>
    </xf>
    <xf numFmtId="3" fontId="82" fillId="0" borderId="28" xfId="64" applyNumberFormat="1" applyFont="1" applyFill="1" applyBorder="1" applyAlignment="1">
      <alignment horizontal="right" vertical="center"/>
      <protection/>
    </xf>
    <xf numFmtId="3" fontId="82" fillId="0" borderId="31" xfId="64" applyNumberFormat="1" applyFont="1" applyFill="1" applyBorder="1" applyAlignment="1">
      <alignment horizontal="right"/>
      <protection/>
    </xf>
    <xf numFmtId="3" fontId="82" fillId="0" borderId="21" xfId="0" applyNumberFormat="1" applyFont="1" applyFill="1" applyBorder="1" applyAlignment="1">
      <alignment horizontal="right" wrapText="1"/>
    </xf>
    <xf numFmtId="3" fontId="87" fillId="0" borderId="0" xfId="64" applyNumberFormat="1" applyFont="1" applyFill="1" applyAlignment="1">
      <alignment horizontal="center" vertical="center"/>
      <protection/>
    </xf>
    <xf numFmtId="3" fontId="82" fillId="0" borderId="33" xfId="64" applyNumberFormat="1" applyFont="1" applyFill="1" applyBorder="1" applyAlignment="1">
      <alignment horizontal="center"/>
      <protection/>
    </xf>
    <xf numFmtId="3" fontId="82" fillId="0" borderId="25" xfId="64" applyNumberFormat="1" applyFont="1" applyFill="1" applyBorder="1" applyAlignment="1">
      <alignment horizontal="center"/>
      <protection/>
    </xf>
    <xf numFmtId="3" fontId="82" fillId="0" borderId="25" xfId="64" applyNumberFormat="1" applyFont="1" applyFill="1" applyBorder="1" applyAlignment="1">
      <alignment horizontal="right"/>
      <protection/>
    </xf>
    <xf numFmtId="3" fontId="82" fillId="0" borderId="32" xfId="64" applyNumberFormat="1" applyFont="1" applyFill="1" applyBorder="1" applyAlignment="1">
      <alignment horizontal="right"/>
      <protection/>
    </xf>
    <xf numFmtId="3" fontId="82" fillId="0" borderId="25" xfId="0" applyNumberFormat="1" applyFont="1" applyFill="1" applyBorder="1" applyAlignment="1">
      <alignment horizontal="right" wrapText="1"/>
    </xf>
    <xf numFmtId="3" fontId="82" fillId="0" borderId="30" xfId="0" applyNumberFormat="1" applyFont="1" applyFill="1" applyBorder="1" applyAlignment="1">
      <alignment horizontal="right" wrapText="1"/>
    </xf>
    <xf numFmtId="3" fontId="87" fillId="0" borderId="0" xfId="64" applyNumberFormat="1" applyFont="1" applyFill="1" applyAlignment="1">
      <alignment horizontal="center"/>
      <protection/>
    </xf>
    <xf numFmtId="3" fontId="81" fillId="0" borderId="33" xfId="64" applyNumberFormat="1" applyFont="1" applyFill="1" applyBorder="1" applyAlignment="1">
      <alignment horizontal="center"/>
      <protection/>
    </xf>
    <xf numFmtId="3" fontId="81" fillId="0" borderId="25" xfId="64" applyNumberFormat="1" applyFont="1" applyFill="1" applyBorder="1" applyAlignment="1">
      <alignment horizontal="center"/>
      <protection/>
    </xf>
    <xf numFmtId="3" fontId="81" fillId="0" borderId="25" xfId="64" applyNumberFormat="1" applyFont="1" applyFill="1" applyBorder="1" applyAlignment="1">
      <alignment horizontal="right"/>
      <protection/>
    </xf>
    <xf numFmtId="3" fontId="81" fillId="0" borderId="32" xfId="64" applyNumberFormat="1" applyFont="1" applyFill="1" applyBorder="1" applyAlignment="1">
      <alignment horizontal="right"/>
      <protection/>
    </xf>
    <xf numFmtId="3" fontId="81" fillId="0" borderId="25" xfId="0" applyNumberFormat="1" applyFont="1" applyFill="1" applyBorder="1" applyAlignment="1">
      <alignment horizontal="right" wrapText="1"/>
    </xf>
    <xf numFmtId="3" fontId="81" fillId="0" borderId="30" xfId="0" applyNumberFormat="1" applyFont="1" applyFill="1" applyBorder="1" applyAlignment="1">
      <alignment horizontal="right" wrapText="1"/>
    </xf>
    <xf numFmtId="3" fontId="86" fillId="0" borderId="0" xfId="64" applyNumberFormat="1" applyFont="1" applyFill="1" applyAlignment="1">
      <alignment horizontal="center"/>
      <protection/>
    </xf>
    <xf numFmtId="3" fontId="82" fillId="0" borderId="25" xfId="64" applyNumberFormat="1" applyFont="1" applyFill="1" applyBorder="1" applyAlignment="1">
      <alignment horizontal="left" wrapText="1" indent="4"/>
      <protection/>
    </xf>
    <xf numFmtId="49" fontId="82" fillId="0" borderId="25" xfId="64" applyNumberFormat="1" applyFont="1" applyFill="1" applyBorder="1" applyAlignment="1">
      <alignment horizontal="left" wrapText="1" indent="4"/>
      <protection/>
    </xf>
    <xf numFmtId="3" fontId="81" fillId="0" borderId="20" xfId="0" applyNumberFormat="1" applyFont="1" applyFill="1" applyBorder="1" applyAlignment="1">
      <alignment horizontal="right" vertical="center" wrapText="1"/>
    </xf>
    <xf numFmtId="3" fontId="81" fillId="0" borderId="20" xfId="64" applyNumberFormat="1" applyFont="1" applyFill="1" applyBorder="1" applyAlignment="1">
      <alignment horizontal="center"/>
      <protection/>
    </xf>
    <xf numFmtId="3" fontId="82" fillId="0" borderId="20" xfId="0" applyNumberFormat="1" applyFont="1" applyFill="1" applyBorder="1" applyAlignment="1">
      <alignment horizontal="right" vertical="center" wrapText="1"/>
    </xf>
    <xf numFmtId="3" fontId="81" fillId="0" borderId="25" xfId="64" applyNumberFormat="1" applyFont="1" applyFill="1" applyBorder="1" applyAlignment="1">
      <alignment horizontal="center" vertical="center"/>
      <protection/>
    </xf>
    <xf numFmtId="3" fontId="81" fillId="0" borderId="33" xfId="64" applyNumberFormat="1" applyFont="1" applyFill="1" applyBorder="1" applyAlignment="1">
      <alignment horizontal="center" vertical="center"/>
      <protection/>
    </xf>
    <xf numFmtId="3" fontId="81" fillId="0" borderId="25" xfId="64" applyNumberFormat="1" applyFont="1" applyFill="1" applyBorder="1" applyAlignment="1">
      <alignment horizontal="right" vertical="center"/>
      <protection/>
    </xf>
    <xf numFmtId="3" fontId="81" fillId="0" borderId="32" xfId="64" applyNumberFormat="1" applyFont="1" applyFill="1" applyBorder="1" applyAlignment="1">
      <alignment horizontal="right" vertical="center"/>
      <protection/>
    </xf>
    <xf numFmtId="3" fontId="81" fillId="0" borderId="25" xfId="64" applyNumberFormat="1" applyFont="1" applyFill="1" applyBorder="1" applyAlignment="1">
      <alignment horizontal="left" wrapText="1" indent="2"/>
      <protection/>
    </xf>
    <xf numFmtId="3" fontId="81" fillId="0" borderId="20" xfId="64" applyNumberFormat="1" applyFont="1" applyFill="1" applyBorder="1" applyAlignment="1">
      <alignment horizontal="center" vertical="center" wrapText="1"/>
      <protection/>
    </xf>
    <xf numFmtId="3" fontId="81" fillId="0" borderId="25" xfId="64" applyNumberFormat="1" applyFont="1" applyFill="1" applyBorder="1" applyAlignment="1">
      <alignment horizontal="left" vertical="center" wrapText="1"/>
      <protection/>
    </xf>
    <xf numFmtId="3" fontId="81" fillId="0" borderId="79" xfId="0" applyNumberFormat="1" applyFont="1" applyFill="1" applyBorder="1" applyAlignment="1">
      <alignment vertical="center"/>
    </xf>
    <xf numFmtId="3" fontId="81" fillId="0" borderId="80" xfId="0" applyNumberFormat="1" applyFont="1" applyFill="1" applyBorder="1" applyAlignment="1">
      <alignment vertical="center"/>
    </xf>
    <xf numFmtId="3" fontId="81" fillId="0" borderId="19" xfId="0" applyNumberFormat="1" applyFont="1" applyFill="1" applyBorder="1" applyAlignment="1">
      <alignment horizontal="center" wrapText="1"/>
    </xf>
    <xf numFmtId="3" fontId="81" fillId="0" borderId="25" xfId="0" applyNumberFormat="1" applyFont="1" applyFill="1" applyBorder="1" applyAlignment="1">
      <alignment horizontal="center" wrapText="1"/>
    </xf>
    <xf numFmtId="3" fontId="81" fillId="0" borderId="25" xfId="0" applyNumberFormat="1" applyFont="1" applyFill="1" applyBorder="1" applyAlignment="1">
      <alignment/>
    </xf>
    <xf numFmtId="3" fontId="81" fillId="0" borderId="79" xfId="0" applyNumberFormat="1" applyFont="1" applyFill="1" applyBorder="1" applyAlignment="1">
      <alignment/>
    </xf>
    <xf numFmtId="3" fontId="81" fillId="0" borderId="20" xfId="0" applyNumberFormat="1" applyFont="1" applyFill="1" applyBorder="1" applyAlignment="1">
      <alignment horizontal="center" wrapText="1"/>
    </xf>
    <xf numFmtId="3" fontId="81" fillId="0" borderId="81" xfId="0" applyNumberFormat="1" applyFont="1" applyFill="1" applyBorder="1" applyAlignment="1">
      <alignment/>
    </xf>
    <xf numFmtId="3" fontId="81" fillId="0" borderId="80" xfId="0" applyNumberFormat="1" applyFont="1" applyFill="1" applyBorder="1" applyAlignment="1">
      <alignment/>
    </xf>
    <xf numFmtId="3" fontId="81" fillId="0" borderId="20" xfId="64" applyNumberFormat="1" applyFont="1" applyFill="1" applyBorder="1" applyAlignment="1">
      <alignment wrapText="1"/>
      <protection/>
    </xf>
    <xf numFmtId="3" fontId="81" fillId="0" borderId="22" xfId="0" applyNumberFormat="1" applyFont="1" applyFill="1" applyBorder="1" applyAlignment="1">
      <alignment/>
    </xf>
    <xf numFmtId="3" fontId="81" fillId="0" borderId="24" xfId="0" applyNumberFormat="1" applyFont="1" applyFill="1" applyBorder="1" applyAlignment="1">
      <alignment/>
    </xf>
    <xf numFmtId="3" fontId="88" fillId="0" borderId="0" xfId="64" applyNumberFormat="1" applyFont="1" applyFill="1" applyAlignment="1">
      <alignment horizontal="center" vertical="center"/>
      <protection/>
    </xf>
    <xf numFmtId="3" fontId="88" fillId="0" borderId="0" xfId="64" applyNumberFormat="1" applyFont="1" applyFill="1">
      <alignment/>
      <protection/>
    </xf>
    <xf numFmtId="3" fontId="2" fillId="0" borderId="0" xfId="68" applyNumberFormat="1" applyFont="1" applyFill="1" applyBorder="1" applyAlignment="1">
      <alignment horizontal="center" vertical="top"/>
      <protection/>
    </xf>
    <xf numFmtId="0" fontId="2" fillId="0" borderId="33" xfId="69" applyFont="1" applyFill="1" applyBorder="1" applyAlignment="1">
      <alignment horizontal="center" shrinkToFit="1"/>
      <protection/>
    </xf>
    <xf numFmtId="0" fontId="2" fillId="0" borderId="25" xfId="69" applyFont="1" applyFill="1" applyBorder="1" applyAlignment="1">
      <alignment horizontal="center" vertical="top" shrinkToFit="1"/>
      <protection/>
    </xf>
    <xf numFmtId="0" fontId="2" fillId="0" borderId="25" xfId="69" applyFont="1" applyFill="1" applyBorder="1" applyAlignment="1">
      <alignment horizontal="center" shrinkToFit="1"/>
      <protection/>
    </xf>
    <xf numFmtId="3" fontId="2" fillId="0" borderId="25" xfId="69" applyNumberFormat="1" applyFont="1" applyFill="1" applyBorder="1" applyAlignment="1">
      <alignment horizontal="right" vertical="center" shrinkToFit="1"/>
      <protection/>
    </xf>
    <xf numFmtId="3" fontId="2" fillId="0" borderId="25" xfId="68" applyNumberFormat="1" applyFont="1" applyFill="1" applyBorder="1" applyAlignment="1">
      <alignment horizontal="right" vertical="center" shrinkToFit="1"/>
      <protection/>
    </xf>
    <xf numFmtId="3" fontId="2" fillId="0" borderId="79" xfId="68" applyNumberFormat="1" applyFont="1" applyFill="1" applyBorder="1" applyAlignment="1">
      <alignment horizontal="right" vertical="center" shrinkToFit="1"/>
      <protection/>
    </xf>
    <xf numFmtId="3" fontId="2" fillId="0" borderId="118" xfId="68" applyNumberFormat="1" applyFont="1" applyFill="1" applyBorder="1" applyAlignment="1">
      <alignment horizontal="right" vertical="center" shrinkToFit="1"/>
      <protection/>
    </xf>
    <xf numFmtId="3" fontId="5" fillId="0" borderId="25" xfId="68" applyNumberFormat="1" applyFont="1" applyFill="1" applyBorder="1" applyAlignment="1">
      <alignment horizontal="right" vertical="center" shrinkToFit="1"/>
      <protection/>
    </xf>
    <xf numFmtId="3" fontId="2" fillId="0" borderId="106" xfId="68" applyNumberFormat="1" applyFont="1" applyFill="1" applyBorder="1" applyAlignment="1">
      <alignment horizontal="right" shrinkToFit="1"/>
      <protection/>
    </xf>
    <xf numFmtId="3" fontId="5" fillId="0" borderId="0" xfId="68" applyNumberFormat="1" applyFont="1" applyFill="1" applyBorder="1" applyAlignment="1">
      <alignment shrinkToFit="1"/>
      <protection/>
    </xf>
    <xf numFmtId="0" fontId="2" fillId="0" borderId="0" xfId="68" applyFont="1" applyFill="1" applyBorder="1" applyAlignment="1">
      <alignment shrinkToFit="1"/>
      <protection/>
    </xf>
    <xf numFmtId="0" fontId="4" fillId="0" borderId="20" xfId="68" applyFont="1" applyFill="1" applyBorder="1" applyAlignment="1">
      <alignment horizontal="left" shrinkToFit="1"/>
      <protection/>
    </xf>
    <xf numFmtId="0" fontId="86" fillId="0" borderId="10" xfId="0" applyFont="1" applyBorder="1" applyAlignment="1">
      <alignment/>
    </xf>
    <xf numFmtId="0" fontId="86" fillId="0" borderId="0" xfId="0" applyFont="1" applyFill="1" applyBorder="1" applyAlignment="1">
      <alignment/>
    </xf>
    <xf numFmtId="3" fontId="86" fillId="0" borderId="0" xfId="0" applyNumberFormat="1" applyFont="1" applyFill="1" applyBorder="1" applyAlignment="1">
      <alignment horizontal="right"/>
    </xf>
    <xf numFmtId="3" fontId="86" fillId="0" borderId="115" xfId="0" applyNumberFormat="1" applyFont="1" applyFill="1" applyBorder="1" applyAlignment="1">
      <alignment horizontal="right"/>
    </xf>
    <xf numFmtId="0" fontId="86" fillId="0" borderId="0" xfId="0" applyFont="1" applyBorder="1" applyAlignment="1">
      <alignment/>
    </xf>
    <xf numFmtId="0" fontId="83" fillId="0" borderId="0" xfId="0" applyFont="1" applyFill="1" applyBorder="1" applyAlignment="1">
      <alignment/>
    </xf>
    <xf numFmtId="0" fontId="86" fillId="0" borderId="173" xfId="0" applyFont="1" applyBorder="1" applyAlignment="1">
      <alignment vertical="center"/>
    </xf>
    <xf numFmtId="0" fontId="86" fillId="0" borderId="104" xfId="0" applyFont="1" applyFill="1" applyBorder="1" applyAlignment="1">
      <alignment/>
    </xf>
    <xf numFmtId="3" fontId="86" fillId="0" borderId="104" xfId="0" applyNumberFormat="1" applyFont="1" applyFill="1" applyBorder="1" applyAlignment="1">
      <alignment horizontal="right" vertical="center"/>
    </xf>
    <xf numFmtId="3" fontId="86" fillId="0" borderId="174" xfId="0" applyNumberFormat="1" applyFont="1" applyFill="1" applyBorder="1" applyAlignment="1">
      <alignment horizontal="right" vertical="center"/>
    </xf>
    <xf numFmtId="0" fontId="86" fillId="0" borderId="0" xfId="0" applyFont="1" applyFill="1" applyBorder="1" applyAlignment="1">
      <alignment vertical="center"/>
    </xf>
    <xf numFmtId="3" fontId="10" fillId="0" borderId="175" xfId="0" applyNumberFormat="1" applyFont="1" applyFill="1" applyBorder="1" applyAlignment="1">
      <alignment vertical="center" wrapText="1"/>
    </xf>
    <xf numFmtId="0" fontId="9" fillId="0" borderId="0" xfId="0" applyFont="1" applyFill="1" applyAlignment="1">
      <alignment horizontal="center" vertical="top"/>
    </xf>
    <xf numFmtId="3" fontId="2" fillId="0" borderId="51" xfId="64" applyNumberFormat="1" applyFont="1" applyFill="1" applyBorder="1" applyAlignment="1">
      <alignment horizontal="center" vertical="top" textRotation="90"/>
      <protection/>
    </xf>
    <xf numFmtId="0" fontId="2" fillId="0" borderId="71" xfId="68" applyFont="1" applyFill="1" applyBorder="1" applyAlignment="1">
      <alignment horizontal="center" vertical="top"/>
      <protection/>
    </xf>
    <xf numFmtId="0" fontId="2" fillId="0" borderId="25" xfId="69" applyFont="1" applyFill="1" applyBorder="1" applyAlignment="1">
      <alignment horizontal="left" vertical="top"/>
      <protection/>
    </xf>
    <xf numFmtId="0" fontId="2" fillId="0" borderId="20" xfId="69" applyFont="1" applyFill="1" applyBorder="1" applyAlignment="1">
      <alignment horizontal="left" vertical="top"/>
      <protection/>
    </xf>
    <xf numFmtId="3" fontId="4" fillId="0" borderId="176" xfId="0" applyNumberFormat="1" applyFont="1" applyFill="1" applyBorder="1" applyAlignment="1">
      <alignment horizontal="center" vertical="center" wrapText="1"/>
    </xf>
    <xf numFmtId="3" fontId="13" fillId="0" borderId="177" xfId="0" applyNumberFormat="1" applyFont="1" applyFill="1" applyBorder="1" applyAlignment="1">
      <alignment horizontal="center" vertical="center" wrapText="1"/>
    </xf>
    <xf numFmtId="3" fontId="13" fillId="0" borderId="178" xfId="0" applyNumberFormat="1" applyFont="1" applyFill="1" applyBorder="1" applyAlignment="1">
      <alignment horizontal="center" vertical="center" wrapText="1"/>
    </xf>
    <xf numFmtId="0" fontId="4" fillId="0" borderId="179"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119" xfId="65" applyFont="1" applyFill="1" applyBorder="1" applyAlignment="1">
      <alignment horizontal="left" shrinkToFit="1"/>
      <protection/>
    </xf>
    <xf numFmtId="3" fontId="12" fillId="0" borderId="172" xfId="0" applyNumberFormat="1" applyFont="1" applyFill="1" applyBorder="1" applyAlignment="1">
      <alignment horizontal="right"/>
    </xf>
    <xf numFmtId="3" fontId="2" fillId="0" borderId="14" xfId="70" applyNumberFormat="1" applyFont="1" applyFill="1" applyBorder="1">
      <alignment/>
      <protection/>
    </xf>
    <xf numFmtId="3" fontId="10" fillId="0" borderId="25" xfId="64" applyNumberFormat="1" applyFont="1" applyFill="1" applyBorder="1" applyAlignment="1">
      <alignment horizontal="center" vertical="center" wrapText="1"/>
      <protection/>
    </xf>
    <xf numFmtId="3" fontId="4" fillId="0" borderId="115" xfId="63" applyNumberFormat="1" applyFont="1" applyFill="1" applyBorder="1" applyAlignment="1">
      <alignment vertical="center"/>
      <protection/>
    </xf>
    <xf numFmtId="3" fontId="5" fillId="0" borderId="180" xfId="63" applyNumberFormat="1" applyFont="1" applyFill="1" applyBorder="1" applyAlignment="1">
      <alignment horizontal="center" vertical="center" wrapText="1"/>
      <protection/>
    </xf>
    <xf numFmtId="3" fontId="2" fillId="0" borderId="14" xfId="63" applyNumberFormat="1" applyFont="1" applyFill="1" applyBorder="1" applyAlignment="1">
      <alignment horizontal="right" wrapText="1"/>
      <protection/>
    </xf>
    <xf numFmtId="3" fontId="2" fillId="0" borderId="0" xfId="63" applyNumberFormat="1" applyFont="1" applyFill="1" applyBorder="1" applyAlignment="1">
      <alignment horizontal="right" wrapText="1"/>
      <protection/>
    </xf>
    <xf numFmtId="3" fontId="2" fillId="0" borderId="166" xfId="0" applyNumberFormat="1" applyFont="1" applyFill="1" applyBorder="1" applyAlignment="1">
      <alignment horizontal="right"/>
    </xf>
    <xf numFmtId="3" fontId="2" fillId="0" borderId="12" xfId="0" applyNumberFormat="1" applyFont="1" applyFill="1" applyBorder="1" applyAlignment="1">
      <alignment horizontal="right" vertical="center"/>
    </xf>
    <xf numFmtId="3" fontId="2" fillId="0" borderId="40"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1" xfId="0" applyNumberFormat="1" applyFont="1" applyFill="1" applyBorder="1" applyAlignment="1">
      <alignment horizontal="right" vertical="center"/>
    </xf>
    <xf numFmtId="3" fontId="2" fillId="0" borderId="15" xfId="63" applyNumberFormat="1" applyFont="1" applyFill="1" applyBorder="1">
      <alignment/>
      <protection/>
    </xf>
    <xf numFmtId="3" fontId="2" fillId="0" borderId="12" xfId="63" applyNumberFormat="1" applyFont="1" applyFill="1" applyBorder="1">
      <alignment/>
      <protection/>
    </xf>
    <xf numFmtId="3" fontId="2" fillId="0" borderId="17" xfId="63" applyNumberFormat="1" applyFont="1" applyFill="1" applyBorder="1" applyAlignment="1">
      <alignment vertical="center"/>
      <protection/>
    </xf>
    <xf numFmtId="3" fontId="81" fillId="0" borderId="49" xfId="0" applyNumberFormat="1" applyFont="1" applyFill="1" applyBorder="1" applyAlignment="1">
      <alignment horizontal="right" vertical="center"/>
    </xf>
    <xf numFmtId="3" fontId="81" fillId="0" borderId="50" xfId="0" applyNumberFormat="1" applyFont="1" applyFill="1" applyBorder="1" applyAlignment="1">
      <alignment horizontal="right" vertical="center"/>
    </xf>
    <xf numFmtId="3" fontId="13" fillId="0" borderId="49" xfId="0" applyNumberFormat="1" applyFont="1" applyFill="1" applyBorder="1" applyAlignment="1">
      <alignment horizontal="right" vertical="center"/>
    </xf>
    <xf numFmtId="3" fontId="13" fillId="0" borderId="50" xfId="0" applyNumberFormat="1" applyFont="1" applyFill="1" applyBorder="1" applyAlignment="1">
      <alignment horizontal="right" vertical="center"/>
    </xf>
    <xf numFmtId="3" fontId="13" fillId="0" borderId="181" xfId="0" applyNumberFormat="1" applyFont="1" applyFill="1" applyBorder="1" applyAlignment="1">
      <alignment vertical="center"/>
    </xf>
    <xf numFmtId="3" fontId="13" fillId="0" borderId="35"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3" fontId="13" fillId="0" borderId="36" xfId="0" applyNumberFormat="1" applyFont="1" applyFill="1" applyBorder="1" applyAlignment="1">
      <alignment vertical="center"/>
    </xf>
    <xf numFmtId="3" fontId="82" fillId="0" borderId="28" xfId="0" applyNumberFormat="1" applyFont="1" applyFill="1" applyBorder="1" applyAlignment="1">
      <alignment vertical="center"/>
    </xf>
    <xf numFmtId="3" fontId="81" fillId="0" borderId="135" xfId="0" applyNumberFormat="1" applyFont="1" applyFill="1" applyBorder="1" applyAlignment="1">
      <alignment horizontal="right" vertical="center"/>
    </xf>
    <xf numFmtId="3" fontId="13" fillId="0" borderId="135" xfId="0" applyNumberFormat="1" applyFont="1" applyFill="1" applyBorder="1" applyAlignment="1">
      <alignment horizontal="right" vertical="center"/>
    </xf>
    <xf numFmtId="3" fontId="13" fillId="0" borderId="155" xfId="0" applyNumberFormat="1" applyFont="1" applyFill="1" applyBorder="1" applyAlignment="1">
      <alignment horizontal="right" vertical="center"/>
    </xf>
    <xf numFmtId="3" fontId="16" fillId="0" borderId="80" xfId="0" applyNumberFormat="1" applyFont="1" applyFill="1" applyBorder="1" applyAlignment="1">
      <alignment/>
    </xf>
    <xf numFmtId="3" fontId="82" fillId="0" borderId="80" xfId="0" applyNumberFormat="1" applyFont="1" applyFill="1" applyBorder="1" applyAlignment="1">
      <alignment/>
    </xf>
    <xf numFmtId="3" fontId="10" fillId="0" borderId="32" xfId="64" applyNumberFormat="1" applyFont="1" applyFill="1" applyBorder="1" applyAlignment="1">
      <alignment wrapText="1"/>
      <protection/>
    </xf>
    <xf numFmtId="0" fontId="30" fillId="0" borderId="20" xfId="68" applyFont="1" applyFill="1" applyBorder="1" applyAlignment="1">
      <alignment vertical="center" wrapText="1"/>
      <protection/>
    </xf>
    <xf numFmtId="3" fontId="2" fillId="0" borderId="14" xfId="66" applyNumberFormat="1" applyFont="1" applyFill="1" applyBorder="1" applyAlignment="1">
      <alignment vertical="top" wrapText="1"/>
      <protection/>
    </xf>
    <xf numFmtId="0" fontId="89" fillId="0" borderId="10" xfId="0" applyFont="1" applyBorder="1" applyAlignment="1">
      <alignment/>
    </xf>
    <xf numFmtId="3" fontId="2" fillId="0" borderId="169" xfId="64" applyNumberFormat="1" applyFont="1" applyFill="1" applyBorder="1" applyAlignment="1">
      <alignment vertical="center" shrinkToFit="1"/>
      <protection/>
    </xf>
    <xf numFmtId="3" fontId="4" fillId="0" borderId="0" xfId="0" applyNumberFormat="1" applyFont="1" applyFill="1" applyAlignment="1">
      <alignment/>
    </xf>
    <xf numFmtId="0" fontId="19" fillId="0" borderId="166" xfId="0" applyFont="1" applyFill="1" applyBorder="1" applyAlignment="1">
      <alignment horizontal="right" vertical="center" wrapText="1"/>
    </xf>
    <xf numFmtId="3" fontId="19" fillId="0" borderId="166" xfId="0" applyNumberFormat="1" applyFont="1" applyFill="1" applyBorder="1" applyAlignment="1">
      <alignment vertical="center"/>
    </xf>
    <xf numFmtId="0" fontId="19" fillId="0" borderId="0" xfId="0" applyFont="1" applyFill="1" applyAlignment="1">
      <alignment horizontal="right"/>
    </xf>
    <xf numFmtId="3" fontId="4" fillId="0" borderId="0" xfId="70" applyNumberFormat="1" applyFont="1" applyFill="1" applyBorder="1" applyAlignment="1">
      <alignment vertical="center"/>
      <protection/>
    </xf>
    <xf numFmtId="3" fontId="12" fillId="0" borderId="50" xfId="0" applyNumberFormat="1" applyFont="1" applyFill="1" applyBorder="1" applyAlignment="1">
      <alignment horizontal="right" vertical="center"/>
    </xf>
    <xf numFmtId="3" fontId="4" fillId="0" borderId="14" xfId="0" applyNumberFormat="1" applyFont="1" applyFill="1" applyBorder="1" applyAlignment="1">
      <alignment/>
    </xf>
    <xf numFmtId="0" fontId="2" fillId="0" borderId="14" xfId="0" applyFont="1" applyFill="1" applyBorder="1" applyAlignment="1">
      <alignment/>
    </xf>
    <xf numFmtId="0" fontId="5" fillId="0" borderId="14" xfId="0" applyFont="1" applyFill="1" applyBorder="1" applyAlignment="1">
      <alignment/>
    </xf>
    <xf numFmtId="0" fontId="5" fillId="0" borderId="14" xfId="70" applyFont="1" applyFill="1" applyBorder="1" applyAlignment="1">
      <alignment horizontal="right" shrinkToFit="1"/>
      <protection/>
    </xf>
    <xf numFmtId="3" fontId="4" fillId="0" borderId="14" xfId="70" applyNumberFormat="1" applyFont="1" applyFill="1" applyBorder="1">
      <alignment/>
      <protection/>
    </xf>
    <xf numFmtId="0" fontId="30" fillId="0" borderId="0" xfId="0" applyFont="1" applyFill="1" applyAlignment="1">
      <alignment horizontal="left" wrapText="1"/>
    </xf>
    <xf numFmtId="3" fontId="2" fillId="0" borderId="14" xfId="66" applyNumberFormat="1" applyFont="1" applyFill="1" applyBorder="1" applyAlignment="1">
      <alignment wrapText="1"/>
      <protection/>
    </xf>
    <xf numFmtId="0" fontId="2" fillId="0" borderId="0" xfId="0" applyFont="1" applyFill="1" applyAlignment="1">
      <alignment shrinkToFit="1"/>
    </xf>
    <xf numFmtId="0" fontId="9" fillId="0" borderId="0" xfId="0" applyFont="1" applyFill="1" applyAlignment="1">
      <alignment horizontal="center"/>
    </xf>
    <xf numFmtId="3" fontId="19" fillId="0" borderId="0" xfId="0" applyNumberFormat="1" applyFont="1" applyFill="1" applyAlignment="1">
      <alignment/>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3" applyNumberFormat="1" applyFont="1" applyFill="1" applyAlignment="1">
      <alignment horizontal="left"/>
      <protection/>
    </xf>
    <xf numFmtId="3" fontId="4" fillId="0" borderId="0" xfId="63" applyNumberFormat="1" applyFont="1" applyFill="1" applyAlignment="1">
      <alignment horizontal="center" vertical="center"/>
      <protection/>
    </xf>
    <xf numFmtId="3" fontId="13" fillId="0" borderId="82" xfId="0" applyNumberFormat="1" applyFont="1" applyFill="1" applyBorder="1" applyAlignment="1">
      <alignment horizontal="center" vertical="center"/>
    </xf>
    <xf numFmtId="3" fontId="13" fillId="0" borderId="182" xfId="0" applyNumberFormat="1" applyFont="1" applyFill="1" applyBorder="1" applyAlignment="1">
      <alignment horizontal="center" vertical="center"/>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183" xfId="0" applyNumberFormat="1" applyFont="1" applyFill="1" applyBorder="1" applyAlignment="1">
      <alignment horizontal="center" vertical="center" textRotation="90"/>
    </xf>
    <xf numFmtId="3" fontId="6" fillId="0" borderId="184" xfId="0" applyNumberFormat="1" applyFont="1" applyFill="1" applyBorder="1" applyAlignment="1">
      <alignment horizontal="center" vertical="center" textRotation="90"/>
    </xf>
    <xf numFmtId="3" fontId="6" fillId="0" borderId="185" xfId="0" applyNumberFormat="1" applyFont="1" applyFill="1" applyBorder="1" applyAlignment="1">
      <alignment horizontal="center" vertical="center" textRotation="90"/>
    </xf>
    <xf numFmtId="0" fontId="14" fillId="0" borderId="186" xfId="0" applyFont="1" applyFill="1" applyBorder="1" applyAlignment="1">
      <alignment horizontal="center" vertical="center"/>
    </xf>
    <xf numFmtId="3" fontId="11" fillId="0" borderId="185" xfId="0" applyNumberFormat="1" applyFont="1" applyFill="1" applyBorder="1" applyAlignment="1">
      <alignment horizontal="center" vertical="center"/>
    </xf>
    <xf numFmtId="3" fontId="11" fillId="0" borderId="186" xfId="0" applyNumberFormat="1" applyFont="1" applyFill="1" applyBorder="1" applyAlignment="1">
      <alignment horizontal="center" vertical="center"/>
    </xf>
    <xf numFmtId="3" fontId="10" fillId="0" borderId="128" xfId="0" applyNumberFormat="1" applyFont="1" applyFill="1" applyBorder="1" applyAlignment="1">
      <alignment horizontal="center" vertical="center"/>
    </xf>
    <xf numFmtId="3" fontId="10" fillId="0" borderId="128"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3" fillId="0" borderId="187" xfId="0" applyNumberFormat="1" applyFont="1" applyFill="1" applyBorder="1" applyAlignment="1">
      <alignment horizontal="center" vertical="center" wrapText="1"/>
    </xf>
    <xf numFmtId="3" fontId="13" fillId="0" borderId="165" xfId="0" applyNumberFormat="1" applyFont="1" applyFill="1" applyBorder="1" applyAlignment="1">
      <alignment horizontal="center" vertical="center" wrapText="1"/>
    </xf>
    <xf numFmtId="3" fontId="13" fillId="0" borderId="42" xfId="66" applyNumberFormat="1" applyFont="1" applyFill="1" applyBorder="1" applyAlignment="1">
      <alignment horizontal="left" wrapText="1"/>
      <protection/>
    </xf>
    <xf numFmtId="3" fontId="11" fillId="0" borderId="188" xfId="0" applyNumberFormat="1" applyFont="1" applyFill="1" applyBorder="1" applyAlignment="1">
      <alignment horizontal="center" vertical="center" wrapText="1"/>
    </xf>
    <xf numFmtId="3" fontId="11" fillId="0" borderId="103" xfId="0" applyNumberFormat="1" applyFont="1" applyFill="1" applyBorder="1" applyAlignment="1">
      <alignment horizontal="center" vertical="center" wrapText="1"/>
    </xf>
    <xf numFmtId="3" fontId="11" fillId="0" borderId="185" xfId="0" applyNumberFormat="1" applyFont="1" applyFill="1" applyBorder="1" applyAlignment="1">
      <alignment horizontal="center" vertical="center" wrapText="1"/>
    </xf>
    <xf numFmtId="3" fontId="11" fillId="0" borderId="186" xfId="0" applyNumberFormat="1" applyFont="1" applyFill="1" applyBorder="1" applyAlignment="1">
      <alignment horizontal="center" vertical="center" wrapText="1"/>
    </xf>
    <xf numFmtId="3" fontId="13" fillId="0" borderId="189" xfId="0" applyNumberFormat="1" applyFont="1" applyFill="1" applyBorder="1" applyAlignment="1">
      <alignment horizontal="center" vertical="center"/>
    </xf>
    <xf numFmtId="3" fontId="13" fillId="0" borderId="190" xfId="0" applyNumberFormat="1" applyFont="1" applyFill="1" applyBorder="1" applyAlignment="1">
      <alignment horizontal="center" vertical="center"/>
    </xf>
    <xf numFmtId="3" fontId="13" fillId="0" borderId="191" xfId="0" applyNumberFormat="1" applyFont="1" applyFill="1" applyBorder="1" applyAlignment="1">
      <alignment horizontal="center" vertical="center"/>
    </xf>
    <xf numFmtId="3" fontId="13" fillId="0" borderId="192" xfId="0" applyNumberFormat="1" applyFont="1" applyFill="1" applyBorder="1" applyAlignment="1">
      <alignment horizontal="center" vertical="center"/>
    </xf>
    <xf numFmtId="3" fontId="10" fillId="0" borderId="0" xfId="0" applyNumberFormat="1" applyFont="1" applyAlignment="1">
      <alignment horizontal="left" vertical="center"/>
    </xf>
    <xf numFmtId="3" fontId="11" fillId="0" borderId="183" xfId="0" applyNumberFormat="1" applyFont="1" applyFill="1" applyBorder="1" applyAlignment="1">
      <alignment horizontal="center" vertical="center" textRotation="90"/>
    </xf>
    <xf numFmtId="3" fontId="11" fillId="0" borderId="184" xfId="0" applyNumberFormat="1" applyFont="1" applyFill="1" applyBorder="1" applyAlignment="1">
      <alignment horizontal="center" vertical="center" textRotation="90"/>
    </xf>
    <xf numFmtId="3" fontId="11" fillId="0" borderId="185" xfId="0" applyNumberFormat="1" applyFont="1" applyFill="1" applyBorder="1" applyAlignment="1">
      <alignment horizontal="center" vertical="center" textRotation="90"/>
    </xf>
    <xf numFmtId="0" fontId="33" fillId="0" borderId="186" xfId="0" applyFont="1" applyFill="1" applyBorder="1" applyAlignment="1">
      <alignment horizontal="center" vertical="center"/>
    </xf>
    <xf numFmtId="3" fontId="10" fillId="0" borderId="28" xfId="66" applyNumberFormat="1" applyFont="1" applyFill="1" applyBorder="1" applyAlignment="1">
      <alignment horizontal="left" vertical="top" wrapText="1"/>
      <protection/>
    </xf>
    <xf numFmtId="3" fontId="10" fillId="0" borderId="119" xfId="66" applyNumberFormat="1" applyFont="1" applyFill="1" applyBorder="1" applyAlignment="1">
      <alignment horizontal="left" vertical="top" wrapText="1"/>
      <protection/>
    </xf>
    <xf numFmtId="3" fontId="10" fillId="0" borderId="135" xfId="66" applyNumberFormat="1" applyFont="1" applyFill="1" applyBorder="1" applyAlignment="1">
      <alignment horizontal="left" vertical="top" wrapText="1"/>
      <protection/>
    </xf>
    <xf numFmtId="3" fontId="10" fillId="0" borderId="28" xfId="66" applyNumberFormat="1" applyFont="1" applyFill="1" applyBorder="1" applyAlignment="1">
      <alignment horizontal="left" shrinkToFit="1"/>
      <protection/>
    </xf>
    <xf numFmtId="3" fontId="10" fillId="0" borderId="119" xfId="66" applyNumberFormat="1" applyFont="1" applyFill="1" applyBorder="1" applyAlignment="1">
      <alignment horizontal="left" shrinkToFit="1"/>
      <protection/>
    </xf>
    <xf numFmtId="3" fontId="10" fillId="0" borderId="135" xfId="66" applyNumberFormat="1" applyFont="1" applyFill="1" applyBorder="1" applyAlignment="1">
      <alignment horizontal="left" shrinkToFit="1"/>
      <protection/>
    </xf>
    <xf numFmtId="0" fontId="2" fillId="0" borderId="28" xfId="65" applyFont="1" applyFill="1" applyBorder="1" applyAlignment="1">
      <alignment horizontal="left" shrinkToFit="1"/>
      <protection/>
    </xf>
    <xf numFmtId="0" fontId="2" fillId="0" borderId="119" xfId="65" applyFont="1" applyFill="1" applyBorder="1" applyAlignment="1">
      <alignment horizontal="left" shrinkToFit="1"/>
      <protection/>
    </xf>
    <xf numFmtId="0" fontId="2" fillId="0" borderId="193" xfId="65" applyFont="1" applyFill="1" applyBorder="1" applyAlignment="1">
      <alignment horizontal="left" shrinkToFit="1"/>
      <protection/>
    </xf>
    <xf numFmtId="3" fontId="12" fillId="0" borderId="44" xfId="0" applyNumberFormat="1" applyFont="1" applyFill="1" applyBorder="1" applyAlignment="1">
      <alignment horizontal="left" vertical="center"/>
    </xf>
    <xf numFmtId="3" fontId="12" fillId="0" borderId="42" xfId="0" applyNumberFormat="1" applyFont="1" applyFill="1" applyBorder="1" applyAlignment="1">
      <alignment horizontal="left" vertical="center"/>
    </xf>
    <xf numFmtId="3" fontId="10" fillId="0" borderId="0" xfId="0" applyNumberFormat="1" applyFont="1" applyFill="1" applyBorder="1" applyAlignment="1">
      <alignment horizontal="left" vertical="top"/>
    </xf>
    <xf numFmtId="3" fontId="12" fillId="0" borderId="169" xfId="0" applyNumberFormat="1" applyFont="1" applyFill="1" applyBorder="1" applyAlignment="1">
      <alignment horizontal="left" vertical="center" wrapText="1"/>
    </xf>
    <xf numFmtId="3" fontId="12" fillId="0" borderId="119" xfId="0" applyNumberFormat="1" applyFont="1" applyFill="1" applyBorder="1" applyAlignment="1">
      <alignment horizontal="left" vertical="center" wrapText="1"/>
    </xf>
    <xf numFmtId="3" fontId="12" fillId="0" borderId="135" xfId="0" applyNumberFormat="1" applyFont="1" applyFill="1" applyBorder="1" applyAlignment="1">
      <alignment horizontal="left" vertical="center" wrapText="1"/>
    </xf>
    <xf numFmtId="3" fontId="12" fillId="0" borderId="19"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2" fillId="0" borderId="19" xfId="0" applyNumberFormat="1" applyFont="1" applyFill="1" applyBorder="1" applyAlignment="1">
      <alignment horizontal="left" vertical="top" wrapText="1"/>
    </xf>
    <xf numFmtId="3" fontId="12" fillId="0" borderId="20" xfId="0" applyNumberFormat="1" applyFont="1" applyFill="1" applyBorder="1" applyAlignment="1">
      <alignment horizontal="left" vertical="top" wrapText="1"/>
    </xf>
    <xf numFmtId="3" fontId="10" fillId="0" borderId="104" xfId="0" applyNumberFormat="1" applyFont="1" applyFill="1" applyBorder="1" applyAlignment="1">
      <alignment horizontal="left" vertical="top"/>
    </xf>
    <xf numFmtId="3" fontId="13" fillId="0" borderId="128"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13" fillId="0" borderId="138" xfId="66" applyNumberFormat="1" applyFont="1" applyFill="1" applyBorder="1" applyAlignment="1">
      <alignment horizontal="center" vertical="center"/>
      <protection/>
    </xf>
    <xf numFmtId="3" fontId="13" fillId="0" borderId="194" xfId="66" applyNumberFormat="1" applyFont="1" applyFill="1" applyBorder="1" applyAlignment="1">
      <alignment horizontal="center" vertical="center"/>
      <protection/>
    </xf>
    <xf numFmtId="3" fontId="13" fillId="0" borderId="25" xfId="0" applyNumberFormat="1" applyFont="1" applyFill="1" applyBorder="1" applyAlignment="1">
      <alignment horizontal="left"/>
    </xf>
    <xf numFmtId="3" fontId="13" fillId="0" borderId="42" xfId="0" applyNumberFormat="1" applyFont="1" applyFill="1" applyBorder="1" applyAlignment="1">
      <alignment horizontal="left"/>
    </xf>
    <xf numFmtId="3" fontId="10" fillId="0" borderId="128" xfId="0" applyNumberFormat="1"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3" fontId="10" fillId="0" borderId="173" xfId="0" applyNumberFormat="1" applyFont="1" applyFill="1" applyBorder="1" applyAlignment="1">
      <alignment horizontal="center" vertical="center" wrapText="1"/>
    </xf>
    <xf numFmtId="3" fontId="10" fillId="0" borderId="98" xfId="0" applyNumberFormat="1" applyFont="1" applyFill="1" applyBorder="1" applyAlignment="1">
      <alignment horizontal="center" vertical="center" wrapText="1"/>
    </xf>
    <xf numFmtId="3" fontId="10" fillId="0" borderId="20" xfId="66" applyNumberFormat="1" applyFont="1" applyFill="1" applyBorder="1" applyAlignment="1">
      <alignment horizontal="left" vertical="top" wrapText="1"/>
      <protection/>
    </xf>
    <xf numFmtId="3" fontId="10" fillId="0" borderId="173" xfId="0" applyNumberFormat="1" applyFont="1" applyFill="1" applyBorder="1" applyAlignment="1">
      <alignment horizontal="center" vertical="center"/>
    </xf>
    <xf numFmtId="3" fontId="10" fillId="0" borderId="104" xfId="0" applyNumberFormat="1" applyFont="1" applyFill="1" applyBorder="1" applyAlignment="1">
      <alignment horizontal="center" vertical="center"/>
    </xf>
    <xf numFmtId="3" fontId="10" fillId="0" borderId="174" xfId="0" applyNumberFormat="1" applyFont="1" applyFill="1" applyBorder="1" applyAlignment="1">
      <alignment horizontal="center" vertical="center"/>
    </xf>
    <xf numFmtId="3" fontId="10" fillId="0" borderId="128" xfId="63"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28" xfId="0" applyNumberFormat="1" applyFont="1" applyFill="1" applyBorder="1" applyAlignment="1">
      <alignment horizontal="center" vertical="center" textRotation="90"/>
    </xf>
    <xf numFmtId="3" fontId="10" fillId="0" borderId="11" xfId="0" applyNumberFormat="1" applyFont="1" applyFill="1" applyBorder="1" applyAlignment="1">
      <alignment horizontal="center" vertical="center" textRotation="90"/>
    </xf>
    <xf numFmtId="3" fontId="13" fillId="0" borderId="195" xfId="0" applyNumberFormat="1" applyFont="1" applyFill="1" applyBorder="1" applyAlignment="1">
      <alignment horizontal="center" vertical="center" wrapText="1"/>
    </xf>
    <xf numFmtId="3" fontId="13" fillId="0" borderId="111" xfId="0" applyNumberFormat="1" applyFont="1" applyFill="1" applyBorder="1" applyAlignment="1">
      <alignment horizontal="center" vertical="center" wrapText="1"/>
    </xf>
    <xf numFmtId="3" fontId="6" fillId="0" borderId="0" xfId="0" applyNumberFormat="1" applyFont="1" applyFill="1" applyBorder="1" applyAlignment="1">
      <alignment horizontal="left" vertical="top"/>
    </xf>
    <xf numFmtId="3" fontId="10" fillId="0" borderId="196" xfId="0" applyNumberFormat="1" applyFont="1" applyFill="1" applyBorder="1" applyAlignment="1">
      <alignment horizontal="center" vertical="center" textRotation="90" wrapText="1"/>
    </xf>
    <xf numFmtId="0" fontId="10" fillId="0" borderId="197" xfId="0" applyFont="1" applyFill="1" applyBorder="1" applyAlignment="1">
      <alignment horizontal="center" vertical="center" textRotation="90" wrapText="1"/>
    </xf>
    <xf numFmtId="3" fontId="10" fillId="0" borderId="196" xfId="64" applyNumberFormat="1" applyFont="1" applyFill="1" applyBorder="1" applyAlignment="1">
      <alignment horizontal="center" vertical="center" wrapText="1"/>
      <protection/>
    </xf>
    <xf numFmtId="3" fontId="10" fillId="0" borderId="197" xfId="64" applyNumberFormat="1" applyFont="1" applyFill="1" applyBorder="1" applyAlignment="1">
      <alignment horizontal="center" vertical="center" wrapText="1"/>
      <protection/>
    </xf>
    <xf numFmtId="3" fontId="10" fillId="0" borderId="198" xfId="64" applyNumberFormat="1" applyFont="1" applyFill="1" applyBorder="1" applyAlignment="1">
      <alignment horizontal="center" vertical="center" textRotation="90"/>
      <protection/>
    </xf>
    <xf numFmtId="3" fontId="10" fillId="0" borderId="199" xfId="64" applyNumberFormat="1" applyFont="1" applyFill="1" applyBorder="1" applyAlignment="1">
      <alignment horizontal="center" vertical="center" textRotation="90"/>
      <protection/>
    </xf>
    <xf numFmtId="3" fontId="10" fillId="0" borderId="196" xfId="64" applyNumberFormat="1" applyFont="1" applyFill="1" applyBorder="1" applyAlignment="1">
      <alignment horizontal="center" vertical="center" textRotation="90"/>
      <protection/>
    </xf>
    <xf numFmtId="3" fontId="10" fillId="0" borderId="197" xfId="64" applyNumberFormat="1" applyFont="1" applyFill="1" applyBorder="1" applyAlignment="1">
      <alignment horizontal="center" vertical="center" textRotation="90"/>
      <protection/>
    </xf>
    <xf numFmtId="0" fontId="13" fillId="0" borderId="196" xfId="64" applyFont="1" applyFill="1" applyBorder="1" applyAlignment="1">
      <alignment horizontal="center" vertical="center" wrapText="1"/>
      <protection/>
    </xf>
    <xf numFmtId="0" fontId="13" fillId="0" borderId="197" xfId="64" applyFont="1" applyFill="1" applyBorder="1" applyAlignment="1">
      <alignment horizontal="center" vertical="center" wrapText="1"/>
      <protection/>
    </xf>
    <xf numFmtId="3" fontId="10" fillId="0" borderId="0" xfId="64" applyNumberFormat="1" applyFont="1" applyFill="1" applyBorder="1" applyAlignment="1">
      <alignment horizontal="left"/>
      <protection/>
    </xf>
    <xf numFmtId="3" fontId="10" fillId="0" borderId="0" xfId="64" applyNumberFormat="1" applyFont="1" applyFill="1" applyBorder="1" applyAlignment="1">
      <alignment horizontal="right"/>
      <protection/>
    </xf>
    <xf numFmtId="3" fontId="13" fillId="0" borderId="0" xfId="64" applyNumberFormat="1" applyFont="1" applyFill="1" applyBorder="1" applyAlignment="1">
      <alignment horizontal="center"/>
      <protection/>
    </xf>
    <xf numFmtId="3" fontId="13" fillId="0" borderId="0" xfId="64" applyNumberFormat="1" applyFont="1" applyFill="1" applyBorder="1" applyAlignment="1">
      <alignment horizontal="center" vertical="center"/>
      <protection/>
    </xf>
    <xf numFmtId="3" fontId="5" fillId="0" borderId="0" xfId="64" applyNumberFormat="1" applyFont="1" applyFill="1" applyBorder="1" applyAlignment="1">
      <alignment horizontal="right"/>
      <protection/>
    </xf>
    <xf numFmtId="3" fontId="10" fillId="0" borderId="200" xfId="64" applyNumberFormat="1" applyFont="1" applyFill="1" applyBorder="1" applyAlignment="1">
      <alignment horizontal="center" vertical="center" wrapText="1"/>
      <protection/>
    </xf>
    <xf numFmtId="3" fontId="10" fillId="0" borderId="201" xfId="64" applyNumberFormat="1" applyFont="1" applyFill="1" applyBorder="1" applyAlignment="1">
      <alignment horizontal="center" vertical="center" wrapText="1"/>
      <protection/>
    </xf>
    <xf numFmtId="3" fontId="13" fillId="0" borderId="202" xfId="64" applyNumberFormat="1" applyFont="1" applyFill="1" applyBorder="1" applyAlignment="1">
      <alignment horizontal="center" vertical="center" wrapText="1"/>
      <protection/>
    </xf>
    <xf numFmtId="3" fontId="13" fillId="0" borderId="203" xfId="64" applyNumberFormat="1" applyFont="1" applyFill="1" applyBorder="1" applyAlignment="1">
      <alignment horizontal="center" vertical="center" wrapText="1"/>
      <protection/>
    </xf>
    <xf numFmtId="3" fontId="10" fillId="0" borderId="42" xfId="0" applyNumberFormat="1" applyFont="1" applyFill="1" applyBorder="1" applyAlignment="1">
      <alignment horizontal="center" vertical="center"/>
    </xf>
    <xf numFmtId="3" fontId="10" fillId="0" borderId="45" xfId="0" applyNumberFormat="1" applyFont="1" applyFill="1" applyBorder="1" applyAlignment="1">
      <alignment horizontal="center" vertical="center"/>
    </xf>
    <xf numFmtId="3" fontId="4" fillId="0" borderId="0" xfId="64" applyNumberFormat="1" applyFont="1" applyFill="1" applyAlignment="1">
      <alignment horizontal="center" vertical="center"/>
      <protection/>
    </xf>
    <xf numFmtId="3" fontId="4" fillId="0" borderId="0" xfId="64" applyNumberFormat="1" applyFont="1" applyFill="1" applyAlignment="1">
      <alignment horizontal="center" vertical="center" wrapText="1"/>
      <protection/>
    </xf>
    <xf numFmtId="0" fontId="6" fillId="0" borderId="0" xfId="64" applyFont="1" applyFill="1" applyBorder="1" applyAlignment="1">
      <alignment horizontal="right" wrapText="1"/>
      <protection/>
    </xf>
    <xf numFmtId="0" fontId="4" fillId="0" borderId="198" xfId="64" applyFont="1" applyFill="1" applyBorder="1" applyAlignment="1">
      <alignment horizontal="center" vertical="center" wrapText="1"/>
      <protection/>
    </xf>
    <xf numFmtId="0" fontId="4" fillId="0" borderId="199" xfId="64" applyFont="1" applyFill="1" applyBorder="1" applyAlignment="1">
      <alignment horizontal="center" vertical="center" wrapText="1"/>
      <protection/>
    </xf>
    <xf numFmtId="3" fontId="2" fillId="0" borderId="139"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4" fillId="0" borderId="189"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90" xfId="65" applyFont="1" applyFill="1" applyBorder="1" applyAlignment="1">
      <alignment horizontal="center" vertical="center" wrapText="1"/>
      <protection/>
    </xf>
    <xf numFmtId="0" fontId="29" fillId="0" borderId="82" xfId="69" applyFont="1" applyFill="1" applyBorder="1" applyAlignment="1">
      <alignment horizontal="left"/>
      <protection/>
    </xf>
    <xf numFmtId="0" fontId="29" fillId="0" borderId="182" xfId="69" applyFont="1" applyFill="1" applyBorder="1" applyAlignment="1">
      <alignment horizontal="left"/>
      <protection/>
    </xf>
    <xf numFmtId="3" fontId="4" fillId="0" borderId="189" xfId="65" applyNumberFormat="1" applyFont="1" applyFill="1" applyBorder="1" applyAlignment="1">
      <alignment horizontal="center" vertical="center" wrapText="1"/>
      <protection/>
    </xf>
    <xf numFmtId="3" fontId="4" fillId="0" borderId="17" xfId="65" applyNumberFormat="1" applyFont="1" applyFill="1" applyBorder="1" applyAlignment="1">
      <alignment horizontal="center" vertical="center" wrapText="1"/>
      <protection/>
    </xf>
    <xf numFmtId="3" fontId="4" fillId="0" borderId="190" xfId="65" applyNumberFormat="1" applyFont="1" applyFill="1" applyBorder="1" applyAlignment="1">
      <alignment horizontal="center" vertical="center" wrapText="1"/>
      <protection/>
    </xf>
    <xf numFmtId="0" fontId="2" fillId="0" borderId="0" xfId="69" applyFont="1" applyFill="1" applyBorder="1" applyAlignment="1">
      <alignment horizontal="left" vertical="center"/>
      <protection/>
    </xf>
    <xf numFmtId="3" fontId="2" fillId="0" borderId="0" xfId="68" applyNumberFormat="1" applyFont="1" applyFill="1" applyBorder="1" applyAlignment="1">
      <alignment horizontal="right"/>
      <protection/>
    </xf>
    <xf numFmtId="0" fontId="4" fillId="0" borderId="0" xfId="68" applyFont="1" applyFill="1" applyBorder="1" applyAlignment="1">
      <alignment horizontal="center"/>
      <protection/>
    </xf>
    <xf numFmtId="0" fontId="4" fillId="0" borderId="0" xfId="69" applyFont="1" applyFill="1" applyBorder="1" applyAlignment="1">
      <alignment horizontal="center" vertical="center"/>
      <protection/>
    </xf>
    <xf numFmtId="0" fontId="29" fillId="0" borderId="82" xfId="69" applyFont="1" applyFill="1" applyBorder="1" applyAlignment="1">
      <alignment horizontal="left" wrapText="1"/>
      <protection/>
    </xf>
    <xf numFmtId="0" fontId="29" fillId="0" borderId="182" xfId="69" applyFont="1" applyFill="1" applyBorder="1" applyAlignment="1">
      <alignment horizontal="left" wrapText="1"/>
      <protection/>
    </xf>
    <xf numFmtId="0" fontId="29" fillId="0" borderId="204" xfId="65" applyFont="1" applyFill="1" applyBorder="1" applyAlignment="1">
      <alignment horizontal="left" wrapText="1"/>
      <protection/>
    </xf>
    <xf numFmtId="0" fontId="29" fillId="0" borderId="69" xfId="65" applyFont="1" applyFill="1" applyBorder="1" applyAlignment="1">
      <alignment horizontal="left" wrapText="1"/>
      <protection/>
    </xf>
    <xf numFmtId="0" fontId="2" fillId="0" borderId="0" xfId="0" applyFont="1" applyBorder="1" applyAlignment="1">
      <alignment horizontal="left" vertical="center"/>
    </xf>
    <xf numFmtId="0" fontId="10" fillId="0" borderId="0" xfId="0" applyFont="1" applyFill="1" applyBorder="1" applyAlignment="1">
      <alignment horizont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12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2" fillId="0" borderId="0" xfId="0" applyFont="1" applyBorder="1" applyAlignment="1">
      <alignment horizontal="center"/>
    </xf>
    <xf numFmtId="0" fontId="32" fillId="0" borderId="0" xfId="0" applyFont="1" applyBorder="1" applyAlignment="1">
      <alignment horizontal="center" vertical="top"/>
    </xf>
    <xf numFmtId="0" fontId="2" fillId="0" borderId="0" xfId="0" applyFont="1" applyBorder="1" applyAlignment="1">
      <alignment horizontal="right"/>
    </xf>
    <xf numFmtId="0" fontId="2" fillId="0" borderId="63" xfId="0" applyFont="1" applyBorder="1" applyAlignment="1">
      <alignment horizontal="center"/>
    </xf>
    <xf numFmtId="0" fontId="4" fillId="0" borderId="16" xfId="0" applyFont="1" applyFill="1" applyBorder="1" applyAlignment="1">
      <alignment horizontal="center"/>
    </xf>
    <xf numFmtId="0" fontId="4" fillId="0" borderId="126" xfId="0" applyFont="1" applyFill="1" applyBorder="1" applyAlignment="1">
      <alignment horizontal="center"/>
    </xf>
  </cellXfs>
  <cellStyles count="6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 7" xfId="62"/>
    <cellStyle name="Normál_2007.évi konc. összefoglaló bevétel" xfId="63"/>
    <cellStyle name="Normál_2007.évi konc. összefoglaló bevétel 2" xfId="64"/>
    <cellStyle name="Normál_Beruházási tábla 2007" xfId="65"/>
    <cellStyle name="Normál_Intézményi bevétel-kiadás" xfId="66"/>
    <cellStyle name="Normál_Intézményi bevétel-kiadás 2" xfId="67"/>
    <cellStyle name="Normál_Városfejlesztési Iroda - 2008. kv. tervezés" xfId="68"/>
    <cellStyle name="Normál_Városfejlesztési Iroda - 2008. kv. tervezés_2014.évi eredeti előirányzat 2" xfId="69"/>
    <cellStyle name="Normál_Városfejlesztési Iroda - 2008. kv. tervezés_Koltsegvetes_modositas_aprilis_tablazatai" xfId="70"/>
    <cellStyle name="Összesen" xfId="71"/>
    <cellStyle name="Currency" xfId="72"/>
    <cellStyle name="Currency [0]" xfId="73"/>
    <cellStyle name="Rossz" xfId="74"/>
    <cellStyle name="Semleges" xfId="75"/>
    <cellStyle name="Számítás" xfId="76"/>
    <cellStyle name="Percent" xfId="77"/>
    <cellStyle name="Százalék 2" xfId="78"/>
    <cellStyle name="Százalék 3"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ni\K&#246;lts&#233;gvet&#233;s%202016.%20&#233;v\M&#243;dos&#237;t&#225;s\11.%20h&#243;\VMJVOnkormanyzata_2016_kv_modositas_novemberre%20el&#337;k&#233;sz&#237;t&#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6.A Alapítv"/>
      <sheetName val="7.Beruh."/>
      <sheetName val="8.Felúj."/>
      <sheetName val="9.Mérleg"/>
      <sheetName val="10.Megelől.Hitel"/>
      <sheetName val="11.Képvis."/>
      <sheetName val="12.Projek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O658"/>
  <sheetViews>
    <sheetView view="pageBreakPreview" zoomScaleSheetLayoutView="100" workbookViewId="0" topLeftCell="A1">
      <selection activeCell="D89" sqref="D89"/>
    </sheetView>
  </sheetViews>
  <sheetFormatPr defaultColWidth="9.00390625" defaultRowHeight="12.75"/>
  <cols>
    <col min="1" max="1" width="3.625" style="1437" bestFit="1" customWidth="1"/>
    <col min="2" max="2" width="3.75390625" style="120" customWidth="1"/>
    <col min="3" max="3" width="4.125" style="111" customWidth="1"/>
    <col min="4" max="4" width="81.25390625" style="328" bestFit="1" customWidth="1"/>
    <col min="5" max="5" width="15.25390625" style="51" customWidth="1"/>
    <col min="6" max="6" width="10.25390625" style="120" hidden="1" customWidth="1"/>
    <col min="7" max="7" width="0" style="120" hidden="1" customWidth="1"/>
    <col min="8" max="8" width="11.25390625" style="120" hidden="1" customWidth="1"/>
    <col min="9" max="10" width="0" style="120" hidden="1" customWidth="1"/>
    <col min="11" max="11" width="11.125" style="120" customWidth="1"/>
    <col min="12" max="16384" width="9.125" style="120" customWidth="1"/>
  </cols>
  <sheetData>
    <row r="1" spans="2:249" ht="30" customHeight="1">
      <c r="B1" s="1499" t="s">
        <v>645</v>
      </c>
      <c r="C1" s="1499"/>
      <c r="D1" s="1499"/>
      <c r="E1" s="149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row>
    <row r="2" spans="2:249" ht="16.5">
      <c r="B2" s="1500" t="s">
        <v>646</v>
      </c>
      <c r="C2" s="1500"/>
      <c r="D2" s="1500"/>
      <c r="E2" s="1500"/>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row>
    <row r="3" spans="2:249" ht="16.5">
      <c r="B3" s="1500" t="s">
        <v>1116</v>
      </c>
      <c r="C3" s="1500"/>
      <c r="D3" s="1500"/>
      <c r="E3" s="1500"/>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row>
    <row r="4" spans="3:5" ht="16.5">
      <c r="C4" s="111" t="s">
        <v>647</v>
      </c>
      <c r="E4" s="331" t="s">
        <v>0</v>
      </c>
    </row>
    <row r="5" spans="2:249" ht="17.25" thickBot="1">
      <c r="B5" s="298"/>
      <c r="C5" s="813"/>
      <c r="D5" s="814" t="s">
        <v>1</v>
      </c>
      <c r="E5" s="815" t="s">
        <v>3</v>
      </c>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298"/>
      <c r="GQ5" s="298"/>
      <c r="GR5" s="298"/>
      <c r="GS5" s="298"/>
      <c r="GT5" s="298"/>
      <c r="GU5" s="298"/>
      <c r="GV5" s="298"/>
      <c r="GW5" s="298"/>
      <c r="GX5" s="298"/>
      <c r="GY5" s="298"/>
      <c r="GZ5" s="298"/>
      <c r="HA5" s="298"/>
      <c r="HB5" s="298"/>
      <c r="HC5" s="298"/>
      <c r="HD5" s="298"/>
      <c r="HE5" s="298"/>
      <c r="HF5" s="298"/>
      <c r="HG5" s="298"/>
      <c r="HH5" s="298"/>
      <c r="HI5" s="298"/>
      <c r="HJ5" s="298"/>
      <c r="HK5" s="298"/>
      <c r="HL5" s="298"/>
      <c r="HM5" s="298"/>
      <c r="HN5" s="298"/>
      <c r="HO5" s="298"/>
      <c r="HP5" s="298"/>
      <c r="HQ5" s="298"/>
      <c r="HR5" s="298"/>
      <c r="HS5" s="298"/>
      <c r="HT5" s="298"/>
      <c r="HU5" s="298"/>
      <c r="HV5" s="298"/>
      <c r="HW5" s="298"/>
      <c r="HX5" s="298"/>
      <c r="HY5" s="298"/>
      <c r="HZ5" s="298"/>
      <c r="IA5" s="298"/>
      <c r="IB5" s="298"/>
      <c r="IC5" s="298"/>
      <c r="ID5" s="298"/>
      <c r="IE5" s="298"/>
      <c r="IF5" s="298"/>
      <c r="IG5" s="298"/>
      <c r="IH5" s="298"/>
      <c r="II5" s="298"/>
      <c r="IJ5" s="298"/>
      <c r="IK5" s="298"/>
      <c r="IL5" s="298"/>
      <c r="IM5" s="298"/>
      <c r="IN5" s="298"/>
      <c r="IO5" s="298"/>
    </row>
    <row r="6" spans="2:249" ht="18" thickBot="1">
      <c r="B6" s="770"/>
      <c r="C6" s="816"/>
      <c r="D6" s="817" t="s">
        <v>6</v>
      </c>
      <c r="E6" s="818" t="s">
        <v>167</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row>
    <row r="7" spans="1:4" ht="17.25">
      <c r="A7" s="1437">
        <v>1</v>
      </c>
      <c r="B7" s="271" t="s">
        <v>316</v>
      </c>
      <c r="C7" s="819"/>
      <c r="D7" s="820" t="s">
        <v>648</v>
      </c>
    </row>
    <row r="8" spans="1:249" ht="20.25" customHeight="1">
      <c r="A8" s="1437">
        <v>2</v>
      </c>
      <c r="B8" s="109"/>
      <c r="C8" s="1134" t="s">
        <v>168</v>
      </c>
      <c r="D8" s="1133" t="s">
        <v>649</v>
      </c>
      <c r="E8" s="822"/>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row>
    <row r="9" spans="1:5" ht="16.5">
      <c r="A9" s="1437">
        <v>3</v>
      </c>
      <c r="D9" s="1129" t="s">
        <v>1126</v>
      </c>
      <c r="E9" s="51">
        <v>9343</v>
      </c>
    </row>
    <row r="10" spans="1:5" ht="16.5">
      <c r="A10" s="1437">
        <v>4</v>
      </c>
      <c r="D10" s="823" t="s">
        <v>1127</v>
      </c>
      <c r="E10" s="51">
        <v>4291</v>
      </c>
    </row>
    <row r="11" spans="1:5" ht="16.5">
      <c r="A11" s="1437">
        <v>5</v>
      </c>
      <c r="D11" s="823" t="s">
        <v>1128</v>
      </c>
      <c r="E11" s="50">
        <v>5440</v>
      </c>
    </row>
    <row r="12" spans="1:5" ht="16.5">
      <c r="A12" s="1437">
        <v>6</v>
      </c>
      <c r="D12" s="823"/>
      <c r="E12" s="1146">
        <f>SUM(E9:E11)</f>
        <v>19074</v>
      </c>
    </row>
    <row r="13" spans="1:249" ht="19.5" customHeight="1">
      <c r="A13" s="1437">
        <v>7</v>
      </c>
      <c r="B13" s="109"/>
      <c r="C13" s="1134" t="s">
        <v>175</v>
      </c>
      <c r="D13" s="1132" t="s">
        <v>230</v>
      </c>
      <c r="E13" s="822"/>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row>
    <row r="14" spans="1:8" ht="16.5" customHeight="1">
      <c r="A14" s="1437">
        <v>8</v>
      </c>
      <c r="D14" s="823" t="s">
        <v>1129</v>
      </c>
      <c r="E14" s="1146">
        <v>2653</v>
      </c>
      <c r="H14" s="51"/>
    </row>
    <row r="15" spans="1:249" ht="30" customHeight="1">
      <c r="A15" s="1497">
        <v>9</v>
      </c>
      <c r="B15" s="109"/>
      <c r="C15" s="1134" t="s">
        <v>176</v>
      </c>
      <c r="D15" s="1132" t="s">
        <v>1221</v>
      </c>
      <c r="E15" s="822"/>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row>
    <row r="16" spans="1:249" ht="17.25">
      <c r="A16" s="1437">
        <v>10</v>
      </c>
      <c r="B16" s="109"/>
      <c r="C16" s="1134"/>
      <c r="D16" s="823" t="s">
        <v>1133</v>
      </c>
      <c r="E16" s="1483">
        <v>820</v>
      </c>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row>
    <row r="17" spans="1:249" ht="17.25">
      <c r="A17" s="1437">
        <v>11</v>
      </c>
      <c r="B17" s="109"/>
      <c r="C17" s="1134"/>
      <c r="D17" s="823" t="s">
        <v>1222</v>
      </c>
      <c r="E17" s="1489">
        <v>33486</v>
      </c>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row>
    <row r="18" spans="1:249" ht="16.5">
      <c r="A18" s="1437">
        <v>12</v>
      </c>
      <c r="B18" s="109"/>
      <c r="C18" s="1134"/>
      <c r="D18" s="823"/>
      <c r="E18" s="1498">
        <f>SUM(E16:E17)</f>
        <v>34306</v>
      </c>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row>
    <row r="19" spans="1:249" ht="19.5" customHeight="1">
      <c r="A19" s="1437">
        <v>13</v>
      </c>
      <c r="B19" s="109"/>
      <c r="C19" s="1134" t="s">
        <v>177</v>
      </c>
      <c r="D19" s="1132" t="s">
        <v>650</v>
      </c>
      <c r="E19" s="822"/>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row>
    <row r="20" spans="1:249" ht="16.5">
      <c r="A20" s="1437">
        <v>14</v>
      </c>
      <c r="B20" s="109"/>
      <c r="C20" s="1134"/>
      <c r="D20" s="823" t="s">
        <v>1165</v>
      </c>
      <c r="E20" s="830">
        <v>300</v>
      </c>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row>
    <row r="21" spans="1:249" ht="16.5">
      <c r="A21" s="1437">
        <v>15</v>
      </c>
      <c r="B21" s="111"/>
      <c r="D21" s="823" t="s">
        <v>1162</v>
      </c>
      <c r="E21" s="827">
        <v>150</v>
      </c>
      <c r="F21" s="827"/>
      <c r="G21" s="827"/>
      <c r="H21" s="827"/>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row>
    <row r="22" spans="1:249" ht="33">
      <c r="A22" s="1437">
        <v>16</v>
      </c>
      <c r="B22" s="111"/>
      <c r="D22" s="823" t="s">
        <v>1166</v>
      </c>
      <c r="E22" s="1480">
        <v>2173</v>
      </c>
      <c r="F22" s="827"/>
      <c r="G22" s="827"/>
      <c r="H22" s="827"/>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row>
    <row r="23" spans="1:249" ht="17.25">
      <c r="A23" s="1437">
        <v>17</v>
      </c>
      <c r="B23" s="111"/>
      <c r="D23" s="827"/>
      <c r="E23" s="1147">
        <f>SUM(E20:E22)</f>
        <v>2623</v>
      </c>
      <c r="F23" s="828"/>
      <c r="G23" s="828"/>
      <c r="H23" s="828"/>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row>
    <row r="24" spans="1:249" ht="19.5" customHeight="1">
      <c r="A24" s="1437">
        <v>18</v>
      </c>
      <c r="B24" s="111"/>
      <c r="C24" s="1135" t="s">
        <v>178</v>
      </c>
      <c r="D24" s="1132" t="s">
        <v>1194</v>
      </c>
      <c r="E24" s="1147"/>
      <c r="F24" s="828"/>
      <c r="G24" s="828"/>
      <c r="H24" s="828"/>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row>
    <row r="25" spans="1:249" ht="17.25">
      <c r="A25" s="1437">
        <v>19</v>
      </c>
      <c r="B25" s="111"/>
      <c r="D25" s="823" t="s">
        <v>1190</v>
      </c>
      <c r="E25" s="827">
        <v>22000</v>
      </c>
      <c r="F25" s="828"/>
      <c r="G25" s="828"/>
      <c r="H25" s="828"/>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row>
    <row r="26" spans="1:249" ht="17.25">
      <c r="A26" s="1437">
        <v>20</v>
      </c>
      <c r="B26" s="111"/>
      <c r="D26" s="823" t="s">
        <v>426</v>
      </c>
      <c r="E26" s="1495">
        <v>8000</v>
      </c>
      <c r="F26" s="828"/>
      <c r="G26" s="828"/>
      <c r="H26" s="828"/>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row>
    <row r="27" spans="1:249" ht="17.25">
      <c r="A27" s="1437">
        <v>21</v>
      </c>
      <c r="B27" s="111"/>
      <c r="D27" s="827"/>
      <c r="E27" s="1147">
        <f>SUM(E25:E26)</f>
        <v>30000</v>
      </c>
      <c r="F27" s="828"/>
      <c r="G27" s="828"/>
      <c r="H27" s="828"/>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row>
    <row r="28" spans="1:249" ht="19.5" customHeight="1">
      <c r="A28" s="1437">
        <v>22</v>
      </c>
      <c r="B28" s="111"/>
      <c r="C28" s="1135" t="s">
        <v>284</v>
      </c>
      <c r="D28" s="1132" t="s">
        <v>714</v>
      </c>
      <c r="E28" s="828"/>
      <c r="F28" s="828"/>
      <c r="G28" s="828"/>
      <c r="H28" s="828"/>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c r="IM28" s="111"/>
      <c r="IN28" s="111"/>
      <c r="IO28" s="111"/>
    </row>
    <row r="29" spans="1:249" ht="17.25">
      <c r="A29" s="1437">
        <v>23</v>
      </c>
      <c r="B29" s="111"/>
      <c r="D29" s="823" t="s">
        <v>1161</v>
      </c>
      <c r="E29" s="827">
        <v>-2952</v>
      </c>
      <c r="F29" s="828"/>
      <c r="G29" s="828"/>
      <c r="H29" s="828"/>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row>
    <row r="30" spans="1:249" ht="33.75">
      <c r="A30" s="1437">
        <v>24</v>
      </c>
      <c r="B30" s="111"/>
      <c r="D30" s="823" t="s">
        <v>1167</v>
      </c>
      <c r="E30" s="1480">
        <v>-2074</v>
      </c>
      <c r="F30" s="828"/>
      <c r="G30" s="828"/>
      <c r="H30" s="828"/>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row>
    <row r="31" spans="1:249" ht="18" thickBot="1">
      <c r="A31" s="1437">
        <v>25</v>
      </c>
      <c r="B31" s="111"/>
      <c r="D31" s="823"/>
      <c r="E31" s="1147">
        <f>SUM(E29:E30)</f>
        <v>-5026</v>
      </c>
      <c r="F31" s="828"/>
      <c r="G31" s="828"/>
      <c r="H31" s="828"/>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row>
    <row r="32" spans="1:249" ht="18" thickBot="1">
      <c r="A32" s="1437">
        <v>26</v>
      </c>
      <c r="B32" s="770" t="s">
        <v>316</v>
      </c>
      <c r="C32" s="833"/>
      <c r="D32" s="834" t="s">
        <v>651</v>
      </c>
      <c r="E32" s="835">
        <f>E29+E23+E14+E12+E30+E27+E18</f>
        <v>83630</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row>
    <row r="33" spans="1:4" ht="24.75" customHeight="1">
      <c r="A33" s="1437">
        <v>27</v>
      </c>
      <c r="B33" s="271" t="s">
        <v>652</v>
      </c>
      <c r="C33" s="819"/>
      <c r="D33" s="820" t="s">
        <v>653</v>
      </c>
    </row>
    <row r="34" spans="1:4" ht="17.25">
      <c r="A34" s="1437">
        <v>28</v>
      </c>
      <c r="B34" s="271"/>
      <c r="C34" s="1135" t="s">
        <v>168</v>
      </c>
      <c r="D34" s="1087" t="s">
        <v>837</v>
      </c>
    </row>
    <row r="35" spans="1:5" ht="17.25" customHeight="1">
      <c r="A35" s="1437">
        <v>29</v>
      </c>
      <c r="C35" s="831"/>
      <c r="D35" s="1202" t="s">
        <v>848</v>
      </c>
      <c r="E35" s="2"/>
    </row>
    <row r="36" spans="1:4" ht="17.25" customHeight="1">
      <c r="A36" s="1437">
        <v>30</v>
      </c>
      <c r="C36" s="831"/>
      <c r="D36" s="820" t="s">
        <v>852</v>
      </c>
    </row>
    <row r="37" spans="1:5" ht="17.25" customHeight="1">
      <c r="A37" s="1437">
        <v>31</v>
      </c>
      <c r="C37" s="831"/>
      <c r="D37" s="823" t="s">
        <v>1129</v>
      </c>
      <c r="E37" s="51">
        <v>325</v>
      </c>
    </row>
    <row r="38" spans="1:5" ht="17.25" customHeight="1">
      <c r="A38" s="1437">
        <v>32</v>
      </c>
      <c r="C38" s="831"/>
      <c r="D38" s="1129" t="s">
        <v>1126</v>
      </c>
      <c r="E38" s="51">
        <v>4132</v>
      </c>
    </row>
    <row r="39" spans="1:4" ht="17.25" customHeight="1">
      <c r="A39" s="1437">
        <v>33</v>
      </c>
      <c r="C39" s="831"/>
      <c r="D39" s="820" t="s">
        <v>105</v>
      </c>
    </row>
    <row r="40" spans="1:5" ht="17.25" customHeight="1">
      <c r="A40" s="1437">
        <v>34</v>
      </c>
      <c r="C40" s="831"/>
      <c r="D40" s="823" t="s">
        <v>1129</v>
      </c>
      <c r="E40" s="51">
        <v>404</v>
      </c>
    </row>
    <row r="41" spans="1:5" ht="17.25" customHeight="1">
      <c r="A41" s="1437">
        <v>35</v>
      </c>
      <c r="C41" s="831"/>
      <c r="D41" s="1129" t="s">
        <v>1126</v>
      </c>
      <c r="E41" s="2">
        <v>3586</v>
      </c>
    </row>
    <row r="42" spans="1:5" ht="17.25" customHeight="1">
      <c r="A42" s="1437">
        <v>36</v>
      </c>
      <c r="C42" s="831"/>
      <c r="D42" s="820" t="s">
        <v>1111</v>
      </c>
      <c r="E42" s="647">
        <v>-22764</v>
      </c>
    </row>
    <row r="43" spans="1:5" ht="17.25" customHeight="1">
      <c r="A43" s="1437">
        <v>37</v>
      </c>
      <c r="C43" s="831"/>
      <c r="D43" s="820" t="s">
        <v>1132</v>
      </c>
      <c r="E43" s="647">
        <v>-205</v>
      </c>
    </row>
    <row r="44" spans="1:5" ht="35.25" customHeight="1">
      <c r="A44" s="1437">
        <v>38</v>
      </c>
      <c r="C44" s="831"/>
      <c r="D44" s="820" t="s">
        <v>1135</v>
      </c>
      <c r="E44" s="849">
        <v>20</v>
      </c>
    </row>
    <row r="45" spans="1:5" ht="33.75" customHeight="1">
      <c r="A45" s="1437">
        <v>39</v>
      </c>
      <c r="C45" s="831"/>
      <c r="D45" s="820" t="s">
        <v>1136</v>
      </c>
      <c r="E45" s="849">
        <v>-20</v>
      </c>
    </row>
    <row r="46" spans="1:5" ht="17.25" customHeight="1">
      <c r="A46" s="1437">
        <v>40</v>
      </c>
      <c r="C46" s="831"/>
      <c r="D46" s="820" t="s">
        <v>84</v>
      </c>
      <c r="E46" s="2"/>
    </row>
    <row r="47" spans="1:5" ht="17.25" customHeight="1">
      <c r="A47" s="1437">
        <v>41</v>
      </c>
      <c r="C47" s="831"/>
      <c r="D47" s="823" t="s">
        <v>1137</v>
      </c>
      <c r="E47" s="2">
        <v>-1200</v>
      </c>
    </row>
    <row r="48" spans="1:5" ht="17.25" customHeight="1">
      <c r="A48" s="1437">
        <v>42</v>
      </c>
      <c r="C48" s="831"/>
      <c r="D48" s="823" t="s">
        <v>1138</v>
      </c>
      <c r="E48" s="2">
        <v>1200</v>
      </c>
    </row>
    <row r="49" spans="1:5" ht="18" customHeight="1">
      <c r="A49" s="1437">
        <v>43</v>
      </c>
      <c r="C49" s="831"/>
      <c r="D49" s="820" t="s">
        <v>1180</v>
      </c>
      <c r="E49" s="647"/>
    </row>
    <row r="50" spans="1:5" ht="17.25" customHeight="1">
      <c r="A50" s="1437">
        <v>44</v>
      </c>
      <c r="C50" s="831"/>
      <c r="D50" s="1129" t="s">
        <v>1181</v>
      </c>
      <c r="E50" s="647">
        <v>-252</v>
      </c>
    </row>
    <row r="51" spans="1:5" ht="17.25" customHeight="1">
      <c r="A51" s="1437">
        <v>45</v>
      </c>
      <c r="C51" s="831"/>
      <c r="D51" s="820" t="s">
        <v>1225</v>
      </c>
      <c r="E51" s="647"/>
    </row>
    <row r="52" spans="1:5" ht="17.25" customHeight="1">
      <c r="A52" s="1437">
        <v>46</v>
      </c>
      <c r="C52" s="831"/>
      <c r="D52" s="823" t="s">
        <v>1186</v>
      </c>
      <c r="E52" s="647">
        <v>-1500</v>
      </c>
    </row>
    <row r="53" spans="1:5" ht="17.25" customHeight="1">
      <c r="A53" s="1437">
        <v>47</v>
      </c>
      <c r="C53" s="831"/>
      <c r="D53" s="820" t="s">
        <v>71</v>
      </c>
      <c r="E53" s="2">
        <v>5000</v>
      </c>
    </row>
    <row r="54" spans="1:5" ht="19.5" customHeight="1">
      <c r="A54" s="1437">
        <v>48</v>
      </c>
      <c r="C54" s="831"/>
      <c r="D54" s="820" t="s">
        <v>1188</v>
      </c>
      <c r="E54" s="647">
        <v>-3000</v>
      </c>
    </row>
    <row r="55" spans="1:5" ht="17.25" customHeight="1">
      <c r="A55" s="1437">
        <v>49</v>
      </c>
      <c r="C55" s="831"/>
      <c r="D55" s="820" t="s">
        <v>117</v>
      </c>
      <c r="E55" s="2">
        <v>12500</v>
      </c>
    </row>
    <row r="56" spans="1:5" ht="17.25" customHeight="1">
      <c r="A56" s="1437">
        <v>50</v>
      </c>
      <c r="C56" s="831"/>
      <c r="D56" s="820" t="s">
        <v>464</v>
      </c>
      <c r="E56" s="2">
        <v>19100</v>
      </c>
    </row>
    <row r="57" spans="1:5" ht="17.25">
      <c r="A57" s="1437">
        <v>51</v>
      </c>
      <c r="C57" s="831"/>
      <c r="D57" s="820" t="s">
        <v>1192</v>
      </c>
      <c r="E57" s="2">
        <v>37000</v>
      </c>
    </row>
    <row r="58" spans="1:5" ht="17.25" customHeight="1">
      <c r="A58" s="1437">
        <v>52</v>
      </c>
      <c r="C58" s="831"/>
      <c r="D58" s="820" t="s">
        <v>1223</v>
      </c>
      <c r="E58" s="51">
        <v>1150</v>
      </c>
    </row>
    <row r="59" spans="1:5" ht="17.25">
      <c r="A59" s="1437">
        <v>53</v>
      </c>
      <c r="C59" s="831"/>
      <c r="D59" s="838" t="s">
        <v>1014</v>
      </c>
      <c r="E59" s="1485">
        <f>SUM(E37:E58)</f>
        <v>55476</v>
      </c>
    </row>
    <row r="60" spans="1:249" ht="22.5" customHeight="1">
      <c r="A60" s="1437">
        <v>54</v>
      </c>
      <c r="B60" s="831"/>
      <c r="C60" s="831"/>
      <c r="D60" s="1136" t="s">
        <v>790</v>
      </c>
      <c r="E60" s="826"/>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1"/>
      <c r="AG60" s="831"/>
      <c r="AH60" s="831"/>
      <c r="AI60" s="831"/>
      <c r="AJ60" s="831"/>
      <c r="AK60" s="831"/>
      <c r="AL60" s="831"/>
      <c r="AM60" s="831"/>
      <c r="AN60" s="831"/>
      <c r="AO60" s="831"/>
      <c r="AP60" s="831"/>
      <c r="AQ60" s="831"/>
      <c r="AR60" s="831"/>
      <c r="AS60" s="831"/>
      <c r="AT60" s="831"/>
      <c r="AU60" s="831"/>
      <c r="AV60" s="831"/>
      <c r="AW60" s="831"/>
      <c r="AX60" s="831"/>
      <c r="AY60" s="831"/>
      <c r="AZ60" s="831"/>
      <c r="BA60" s="831"/>
      <c r="BB60" s="831"/>
      <c r="BC60" s="831"/>
      <c r="BD60" s="831"/>
      <c r="BE60" s="831"/>
      <c r="BF60" s="831"/>
      <c r="BG60" s="831"/>
      <c r="BH60" s="831"/>
      <c r="BI60" s="831"/>
      <c r="BJ60" s="831"/>
      <c r="BK60" s="831"/>
      <c r="BL60" s="831"/>
      <c r="BM60" s="831"/>
      <c r="BN60" s="831"/>
      <c r="BO60" s="831"/>
      <c r="BP60" s="831"/>
      <c r="BQ60" s="831"/>
      <c r="BR60" s="831"/>
      <c r="BS60" s="831"/>
      <c r="BT60" s="831"/>
      <c r="BU60" s="831"/>
      <c r="BV60" s="831"/>
      <c r="BW60" s="831"/>
      <c r="BX60" s="831"/>
      <c r="BY60" s="831"/>
      <c r="BZ60" s="831"/>
      <c r="CA60" s="831"/>
      <c r="CB60" s="831"/>
      <c r="CC60" s="831"/>
      <c r="CD60" s="831"/>
      <c r="CE60" s="831"/>
      <c r="CF60" s="831"/>
      <c r="CG60" s="831"/>
      <c r="CH60" s="831"/>
      <c r="CI60" s="831"/>
      <c r="CJ60" s="831"/>
      <c r="CK60" s="831"/>
      <c r="CL60" s="831"/>
      <c r="CM60" s="831"/>
      <c r="CN60" s="831"/>
      <c r="CO60" s="831"/>
      <c r="CP60" s="831"/>
      <c r="CQ60" s="831"/>
      <c r="CR60" s="831"/>
      <c r="CS60" s="831"/>
      <c r="CT60" s="831"/>
      <c r="CU60" s="831"/>
      <c r="CV60" s="831"/>
      <c r="CW60" s="831"/>
      <c r="CX60" s="831"/>
      <c r="CY60" s="831"/>
      <c r="CZ60" s="831"/>
      <c r="DA60" s="831"/>
      <c r="DB60" s="831"/>
      <c r="DC60" s="831"/>
      <c r="DD60" s="831"/>
      <c r="DE60" s="831"/>
      <c r="DF60" s="831"/>
      <c r="DG60" s="831"/>
      <c r="DH60" s="831"/>
      <c r="DI60" s="831"/>
      <c r="DJ60" s="831"/>
      <c r="DK60" s="831"/>
      <c r="DL60" s="831"/>
      <c r="DM60" s="831"/>
      <c r="DN60" s="831"/>
      <c r="DO60" s="831"/>
      <c r="DP60" s="831"/>
      <c r="DQ60" s="831"/>
      <c r="DR60" s="831"/>
      <c r="DS60" s="831"/>
      <c r="DT60" s="831"/>
      <c r="DU60" s="831"/>
      <c r="DV60" s="831"/>
      <c r="DW60" s="831"/>
      <c r="DX60" s="831"/>
      <c r="DY60" s="831"/>
      <c r="DZ60" s="831"/>
      <c r="EA60" s="831"/>
      <c r="EB60" s="831"/>
      <c r="EC60" s="831"/>
      <c r="ED60" s="831"/>
      <c r="EE60" s="831"/>
      <c r="EF60" s="831"/>
      <c r="EG60" s="831"/>
      <c r="EH60" s="831"/>
      <c r="EI60" s="831"/>
      <c r="EJ60" s="831"/>
      <c r="EK60" s="831"/>
      <c r="EL60" s="831"/>
      <c r="EM60" s="831"/>
      <c r="EN60" s="831"/>
      <c r="EO60" s="831"/>
      <c r="EP60" s="831"/>
      <c r="EQ60" s="831"/>
      <c r="ER60" s="831"/>
      <c r="ES60" s="831"/>
      <c r="ET60" s="831"/>
      <c r="EU60" s="831"/>
      <c r="EV60" s="831"/>
      <c r="EW60" s="831"/>
      <c r="EX60" s="831"/>
      <c r="EY60" s="831"/>
      <c r="EZ60" s="831"/>
      <c r="FA60" s="831"/>
      <c r="FB60" s="831"/>
      <c r="FC60" s="831"/>
      <c r="FD60" s="831"/>
      <c r="FE60" s="831"/>
      <c r="FF60" s="831"/>
      <c r="FG60" s="831"/>
      <c r="FH60" s="831"/>
      <c r="FI60" s="831"/>
      <c r="FJ60" s="831"/>
      <c r="FK60" s="831"/>
      <c r="FL60" s="831"/>
      <c r="FM60" s="831"/>
      <c r="FN60" s="831"/>
      <c r="FO60" s="831"/>
      <c r="FP60" s="831"/>
      <c r="FQ60" s="831"/>
      <c r="FR60" s="831"/>
      <c r="FS60" s="831"/>
      <c r="FT60" s="831"/>
      <c r="FU60" s="831"/>
      <c r="FV60" s="831"/>
      <c r="FW60" s="831"/>
      <c r="FX60" s="831"/>
      <c r="FY60" s="831"/>
      <c r="FZ60" s="831"/>
      <c r="GA60" s="831"/>
      <c r="GB60" s="831"/>
      <c r="GC60" s="831"/>
      <c r="GD60" s="831"/>
      <c r="GE60" s="831"/>
      <c r="GF60" s="831"/>
      <c r="GG60" s="831"/>
      <c r="GH60" s="831"/>
      <c r="GI60" s="831"/>
      <c r="GJ60" s="831"/>
      <c r="GK60" s="831"/>
      <c r="GL60" s="831"/>
      <c r="GM60" s="831"/>
      <c r="GN60" s="831"/>
      <c r="GO60" s="831"/>
      <c r="GP60" s="831"/>
      <c r="GQ60" s="831"/>
      <c r="GR60" s="831"/>
      <c r="GS60" s="831"/>
      <c r="GT60" s="831"/>
      <c r="GU60" s="831"/>
      <c r="GV60" s="831"/>
      <c r="GW60" s="831"/>
      <c r="GX60" s="831"/>
      <c r="GY60" s="831"/>
      <c r="GZ60" s="831"/>
      <c r="HA60" s="831"/>
      <c r="HB60" s="831"/>
      <c r="HC60" s="831"/>
      <c r="HD60" s="831"/>
      <c r="HE60" s="831"/>
      <c r="HF60" s="831"/>
      <c r="HG60" s="831"/>
      <c r="HH60" s="831"/>
      <c r="HI60" s="831"/>
      <c r="HJ60" s="831"/>
      <c r="HK60" s="831"/>
      <c r="HL60" s="831"/>
      <c r="HM60" s="831"/>
      <c r="HN60" s="831"/>
      <c r="HO60" s="831"/>
      <c r="HP60" s="831"/>
      <c r="HQ60" s="831"/>
      <c r="HR60" s="831"/>
      <c r="HS60" s="831"/>
      <c r="HT60" s="831"/>
      <c r="HU60" s="831"/>
      <c r="HV60" s="831"/>
      <c r="HW60" s="831"/>
      <c r="HX60" s="831"/>
      <c r="HY60" s="831"/>
      <c r="HZ60" s="831"/>
      <c r="IA60" s="831"/>
      <c r="IB60" s="831"/>
      <c r="IC60" s="831"/>
      <c r="ID60" s="831"/>
      <c r="IE60" s="831"/>
      <c r="IF60" s="831"/>
      <c r="IG60" s="831"/>
      <c r="IH60" s="831"/>
      <c r="II60" s="831"/>
      <c r="IJ60" s="831"/>
      <c r="IK60" s="831"/>
      <c r="IL60" s="831"/>
      <c r="IM60" s="831"/>
      <c r="IN60" s="831"/>
      <c r="IO60" s="831"/>
    </row>
    <row r="61" spans="1:249" ht="17.25" customHeight="1">
      <c r="A61" s="1437">
        <v>55</v>
      </c>
      <c r="B61" s="831"/>
      <c r="C61" s="831"/>
      <c r="D61" s="1494" t="s">
        <v>1106</v>
      </c>
      <c r="E61" s="826"/>
      <c r="F61" s="831"/>
      <c r="G61" s="831"/>
      <c r="H61" s="831"/>
      <c r="I61" s="831"/>
      <c r="J61" s="831"/>
      <c r="K61" s="831"/>
      <c r="L61" s="831"/>
      <c r="M61" s="831"/>
      <c r="N61" s="831"/>
      <c r="O61" s="831"/>
      <c r="P61" s="831"/>
      <c r="Q61" s="831"/>
      <c r="R61" s="831"/>
      <c r="S61" s="831"/>
      <c r="T61" s="831"/>
      <c r="U61" s="831"/>
      <c r="V61" s="831"/>
      <c r="W61" s="831"/>
      <c r="X61" s="831"/>
      <c r="Y61" s="831"/>
      <c r="Z61" s="831"/>
      <c r="AA61" s="831"/>
      <c r="AB61" s="831"/>
      <c r="AC61" s="831"/>
      <c r="AD61" s="831"/>
      <c r="AE61" s="831"/>
      <c r="AF61" s="831"/>
      <c r="AG61" s="831"/>
      <c r="AH61" s="831"/>
      <c r="AI61" s="831"/>
      <c r="AJ61" s="831"/>
      <c r="AK61" s="831"/>
      <c r="AL61" s="831"/>
      <c r="AM61" s="831"/>
      <c r="AN61" s="831"/>
      <c r="AO61" s="831"/>
      <c r="AP61" s="831"/>
      <c r="AQ61" s="831"/>
      <c r="AR61" s="831"/>
      <c r="AS61" s="831"/>
      <c r="AT61" s="831"/>
      <c r="AU61" s="831"/>
      <c r="AV61" s="831"/>
      <c r="AW61" s="831"/>
      <c r="AX61" s="831"/>
      <c r="AY61" s="831"/>
      <c r="AZ61" s="831"/>
      <c r="BA61" s="831"/>
      <c r="BB61" s="831"/>
      <c r="BC61" s="831"/>
      <c r="BD61" s="831"/>
      <c r="BE61" s="831"/>
      <c r="BF61" s="831"/>
      <c r="BG61" s="831"/>
      <c r="BH61" s="831"/>
      <c r="BI61" s="831"/>
      <c r="BJ61" s="831"/>
      <c r="BK61" s="831"/>
      <c r="BL61" s="831"/>
      <c r="BM61" s="831"/>
      <c r="BN61" s="831"/>
      <c r="BO61" s="831"/>
      <c r="BP61" s="831"/>
      <c r="BQ61" s="831"/>
      <c r="BR61" s="831"/>
      <c r="BS61" s="831"/>
      <c r="BT61" s="831"/>
      <c r="BU61" s="831"/>
      <c r="BV61" s="831"/>
      <c r="BW61" s="831"/>
      <c r="BX61" s="831"/>
      <c r="BY61" s="831"/>
      <c r="BZ61" s="831"/>
      <c r="CA61" s="831"/>
      <c r="CB61" s="831"/>
      <c r="CC61" s="831"/>
      <c r="CD61" s="831"/>
      <c r="CE61" s="831"/>
      <c r="CF61" s="831"/>
      <c r="CG61" s="831"/>
      <c r="CH61" s="831"/>
      <c r="CI61" s="831"/>
      <c r="CJ61" s="831"/>
      <c r="CK61" s="831"/>
      <c r="CL61" s="831"/>
      <c r="CM61" s="831"/>
      <c r="CN61" s="831"/>
      <c r="CO61" s="831"/>
      <c r="CP61" s="831"/>
      <c r="CQ61" s="831"/>
      <c r="CR61" s="831"/>
      <c r="CS61" s="831"/>
      <c r="CT61" s="831"/>
      <c r="CU61" s="831"/>
      <c r="CV61" s="831"/>
      <c r="CW61" s="831"/>
      <c r="CX61" s="831"/>
      <c r="CY61" s="831"/>
      <c r="CZ61" s="831"/>
      <c r="DA61" s="831"/>
      <c r="DB61" s="831"/>
      <c r="DC61" s="831"/>
      <c r="DD61" s="831"/>
      <c r="DE61" s="831"/>
      <c r="DF61" s="831"/>
      <c r="DG61" s="831"/>
      <c r="DH61" s="831"/>
      <c r="DI61" s="831"/>
      <c r="DJ61" s="831"/>
      <c r="DK61" s="831"/>
      <c r="DL61" s="831"/>
      <c r="DM61" s="831"/>
      <c r="DN61" s="831"/>
      <c r="DO61" s="831"/>
      <c r="DP61" s="831"/>
      <c r="DQ61" s="831"/>
      <c r="DR61" s="831"/>
      <c r="DS61" s="831"/>
      <c r="DT61" s="831"/>
      <c r="DU61" s="831"/>
      <c r="DV61" s="831"/>
      <c r="DW61" s="831"/>
      <c r="DX61" s="831"/>
      <c r="DY61" s="831"/>
      <c r="DZ61" s="831"/>
      <c r="EA61" s="831"/>
      <c r="EB61" s="831"/>
      <c r="EC61" s="831"/>
      <c r="ED61" s="831"/>
      <c r="EE61" s="831"/>
      <c r="EF61" s="831"/>
      <c r="EG61" s="831"/>
      <c r="EH61" s="831"/>
      <c r="EI61" s="831"/>
      <c r="EJ61" s="831"/>
      <c r="EK61" s="831"/>
      <c r="EL61" s="831"/>
      <c r="EM61" s="831"/>
      <c r="EN61" s="831"/>
      <c r="EO61" s="831"/>
      <c r="EP61" s="831"/>
      <c r="EQ61" s="831"/>
      <c r="ER61" s="831"/>
      <c r="ES61" s="831"/>
      <c r="ET61" s="831"/>
      <c r="EU61" s="831"/>
      <c r="EV61" s="831"/>
      <c r="EW61" s="831"/>
      <c r="EX61" s="831"/>
      <c r="EY61" s="831"/>
      <c r="EZ61" s="831"/>
      <c r="FA61" s="831"/>
      <c r="FB61" s="831"/>
      <c r="FC61" s="831"/>
      <c r="FD61" s="831"/>
      <c r="FE61" s="831"/>
      <c r="FF61" s="831"/>
      <c r="FG61" s="831"/>
      <c r="FH61" s="831"/>
      <c r="FI61" s="831"/>
      <c r="FJ61" s="831"/>
      <c r="FK61" s="831"/>
      <c r="FL61" s="831"/>
      <c r="FM61" s="831"/>
      <c r="FN61" s="831"/>
      <c r="FO61" s="831"/>
      <c r="FP61" s="831"/>
      <c r="FQ61" s="831"/>
      <c r="FR61" s="831"/>
      <c r="FS61" s="831"/>
      <c r="FT61" s="831"/>
      <c r="FU61" s="831"/>
      <c r="FV61" s="831"/>
      <c r="FW61" s="831"/>
      <c r="FX61" s="831"/>
      <c r="FY61" s="831"/>
      <c r="FZ61" s="831"/>
      <c r="GA61" s="831"/>
      <c r="GB61" s="831"/>
      <c r="GC61" s="831"/>
      <c r="GD61" s="831"/>
      <c r="GE61" s="831"/>
      <c r="GF61" s="831"/>
      <c r="GG61" s="831"/>
      <c r="GH61" s="831"/>
      <c r="GI61" s="831"/>
      <c r="GJ61" s="831"/>
      <c r="GK61" s="831"/>
      <c r="GL61" s="831"/>
      <c r="GM61" s="831"/>
      <c r="GN61" s="831"/>
      <c r="GO61" s="831"/>
      <c r="GP61" s="831"/>
      <c r="GQ61" s="831"/>
      <c r="GR61" s="831"/>
      <c r="GS61" s="831"/>
      <c r="GT61" s="831"/>
      <c r="GU61" s="831"/>
      <c r="GV61" s="831"/>
      <c r="GW61" s="831"/>
      <c r="GX61" s="831"/>
      <c r="GY61" s="831"/>
      <c r="GZ61" s="831"/>
      <c r="HA61" s="831"/>
      <c r="HB61" s="831"/>
      <c r="HC61" s="831"/>
      <c r="HD61" s="831"/>
      <c r="HE61" s="831"/>
      <c r="HF61" s="831"/>
      <c r="HG61" s="831"/>
      <c r="HH61" s="831"/>
      <c r="HI61" s="831"/>
      <c r="HJ61" s="831"/>
      <c r="HK61" s="831"/>
      <c r="HL61" s="831"/>
      <c r="HM61" s="831"/>
      <c r="HN61" s="831"/>
      <c r="HO61" s="831"/>
      <c r="HP61" s="831"/>
      <c r="HQ61" s="831"/>
      <c r="HR61" s="831"/>
      <c r="HS61" s="831"/>
      <c r="HT61" s="831"/>
      <c r="HU61" s="831"/>
      <c r="HV61" s="831"/>
      <c r="HW61" s="831"/>
      <c r="HX61" s="831"/>
      <c r="HY61" s="831"/>
      <c r="HZ61" s="831"/>
      <c r="IA61" s="831"/>
      <c r="IB61" s="831"/>
      <c r="IC61" s="831"/>
      <c r="ID61" s="831"/>
      <c r="IE61" s="831"/>
      <c r="IF61" s="831"/>
      <c r="IG61" s="831"/>
      <c r="IH61" s="831"/>
      <c r="II61" s="831"/>
      <c r="IJ61" s="831"/>
      <c r="IK61" s="831"/>
      <c r="IL61" s="831"/>
      <c r="IM61" s="831"/>
      <c r="IN61" s="831"/>
      <c r="IO61" s="831"/>
    </row>
    <row r="62" spans="1:249" ht="17.25" customHeight="1">
      <c r="A62" s="1437">
        <v>56</v>
      </c>
      <c r="B62" s="831"/>
      <c r="C62" s="831"/>
      <c r="D62" s="823" t="s">
        <v>1202</v>
      </c>
      <c r="E62" s="832">
        <v>24</v>
      </c>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831"/>
      <c r="AU62" s="831"/>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831"/>
      <c r="BR62" s="831"/>
      <c r="BS62" s="831"/>
      <c r="BT62" s="831"/>
      <c r="BU62" s="831"/>
      <c r="BV62" s="831"/>
      <c r="BW62" s="831"/>
      <c r="BX62" s="831"/>
      <c r="BY62" s="831"/>
      <c r="BZ62" s="831"/>
      <c r="CA62" s="831"/>
      <c r="CB62" s="831"/>
      <c r="CC62" s="831"/>
      <c r="CD62" s="831"/>
      <c r="CE62" s="831"/>
      <c r="CF62" s="831"/>
      <c r="CG62" s="831"/>
      <c r="CH62" s="831"/>
      <c r="CI62" s="831"/>
      <c r="CJ62" s="831"/>
      <c r="CK62" s="831"/>
      <c r="CL62" s="831"/>
      <c r="CM62" s="831"/>
      <c r="CN62" s="831"/>
      <c r="CO62" s="831"/>
      <c r="CP62" s="831"/>
      <c r="CQ62" s="831"/>
      <c r="CR62" s="831"/>
      <c r="CS62" s="831"/>
      <c r="CT62" s="831"/>
      <c r="CU62" s="831"/>
      <c r="CV62" s="831"/>
      <c r="CW62" s="831"/>
      <c r="CX62" s="831"/>
      <c r="CY62" s="831"/>
      <c r="CZ62" s="831"/>
      <c r="DA62" s="831"/>
      <c r="DB62" s="831"/>
      <c r="DC62" s="831"/>
      <c r="DD62" s="831"/>
      <c r="DE62" s="831"/>
      <c r="DF62" s="831"/>
      <c r="DG62" s="831"/>
      <c r="DH62" s="831"/>
      <c r="DI62" s="831"/>
      <c r="DJ62" s="831"/>
      <c r="DK62" s="831"/>
      <c r="DL62" s="831"/>
      <c r="DM62" s="831"/>
      <c r="DN62" s="831"/>
      <c r="DO62" s="831"/>
      <c r="DP62" s="831"/>
      <c r="DQ62" s="831"/>
      <c r="DR62" s="831"/>
      <c r="DS62" s="831"/>
      <c r="DT62" s="831"/>
      <c r="DU62" s="831"/>
      <c r="DV62" s="831"/>
      <c r="DW62" s="831"/>
      <c r="DX62" s="831"/>
      <c r="DY62" s="831"/>
      <c r="DZ62" s="831"/>
      <c r="EA62" s="831"/>
      <c r="EB62" s="831"/>
      <c r="EC62" s="831"/>
      <c r="ED62" s="831"/>
      <c r="EE62" s="831"/>
      <c r="EF62" s="831"/>
      <c r="EG62" s="831"/>
      <c r="EH62" s="831"/>
      <c r="EI62" s="831"/>
      <c r="EJ62" s="831"/>
      <c r="EK62" s="831"/>
      <c r="EL62" s="831"/>
      <c r="EM62" s="831"/>
      <c r="EN62" s="831"/>
      <c r="EO62" s="831"/>
      <c r="EP62" s="831"/>
      <c r="EQ62" s="831"/>
      <c r="ER62" s="831"/>
      <c r="ES62" s="831"/>
      <c r="ET62" s="831"/>
      <c r="EU62" s="831"/>
      <c r="EV62" s="831"/>
      <c r="EW62" s="831"/>
      <c r="EX62" s="831"/>
      <c r="EY62" s="831"/>
      <c r="EZ62" s="831"/>
      <c r="FA62" s="831"/>
      <c r="FB62" s="831"/>
      <c r="FC62" s="831"/>
      <c r="FD62" s="831"/>
      <c r="FE62" s="831"/>
      <c r="FF62" s="831"/>
      <c r="FG62" s="831"/>
      <c r="FH62" s="831"/>
      <c r="FI62" s="831"/>
      <c r="FJ62" s="831"/>
      <c r="FK62" s="831"/>
      <c r="FL62" s="831"/>
      <c r="FM62" s="831"/>
      <c r="FN62" s="831"/>
      <c r="FO62" s="831"/>
      <c r="FP62" s="831"/>
      <c r="FQ62" s="831"/>
      <c r="FR62" s="831"/>
      <c r="FS62" s="831"/>
      <c r="FT62" s="831"/>
      <c r="FU62" s="831"/>
      <c r="FV62" s="831"/>
      <c r="FW62" s="831"/>
      <c r="FX62" s="831"/>
      <c r="FY62" s="831"/>
      <c r="FZ62" s="831"/>
      <c r="GA62" s="831"/>
      <c r="GB62" s="831"/>
      <c r="GC62" s="831"/>
      <c r="GD62" s="831"/>
      <c r="GE62" s="831"/>
      <c r="GF62" s="831"/>
      <c r="GG62" s="831"/>
      <c r="GH62" s="831"/>
      <c r="GI62" s="831"/>
      <c r="GJ62" s="831"/>
      <c r="GK62" s="831"/>
      <c r="GL62" s="831"/>
      <c r="GM62" s="831"/>
      <c r="GN62" s="831"/>
      <c r="GO62" s="831"/>
      <c r="GP62" s="831"/>
      <c r="GQ62" s="831"/>
      <c r="GR62" s="831"/>
      <c r="GS62" s="831"/>
      <c r="GT62" s="831"/>
      <c r="GU62" s="831"/>
      <c r="GV62" s="831"/>
      <c r="GW62" s="831"/>
      <c r="GX62" s="831"/>
      <c r="GY62" s="831"/>
      <c r="GZ62" s="831"/>
      <c r="HA62" s="831"/>
      <c r="HB62" s="831"/>
      <c r="HC62" s="831"/>
      <c r="HD62" s="831"/>
      <c r="HE62" s="831"/>
      <c r="HF62" s="831"/>
      <c r="HG62" s="831"/>
      <c r="HH62" s="831"/>
      <c r="HI62" s="831"/>
      <c r="HJ62" s="831"/>
      <c r="HK62" s="831"/>
      <c r="HL62" s="831"/>
      <c r="HM62" s="831"/>
      <c r="HN62" s="831"/>
      <c r="HO62" s="831"/>
      <c r="HP62" s="831"/>
      <c r="HQ62" s="831"/>
      <c r="HR62" s="831"/>
      <c r="HS62" s="831"/>
      <c r="HT62" s="831"/>
      <c r="HU62" s="831"/>
      <c r="HV62" s="831"/>
      <c r="HW62" s="831"/>
      <c r="HX62" s="831"/>
      <c r="HY62" s="831"/>
      <c r="HZ62" s="831"/>
      <c r="IA62" s="831"/>
      <c r="IB62" s="831"/>
      <c r="IC62" s="831"/>
      <c r="ID62" s="831"/>
      <c r="IE62" s="831"/>
      <c r="IF62" s="831"/>
      <c r="IG62" s="831"/>
      <c r="IH62" s="831"/>
      <c r="II62" s="831"/>
      <c r="IJ62" s="831"/>
      <c r="IK62" s="831"/>
      <c r="IL62" s="831"/>
      <c r="IM62" s="831"/>
      <c r="IN62" s="831"/>
      <c r="IO62" s="831"/>
    </row>
    <row r="63" spans="1:4" ht="17.25" customHeight="1">
      <c r="A63" s="1437">
        <v>57</v>
      </c>
      <c r="C63" s="831"/>
      <c r="D63" s="1494" t="s">
        <v>9</v>
      </c>
    </row>
    <row r="64" spans="1:5" ht="17.25" customHeight="1">
      <c r="A64" s="1437">
        <v>58</v>
      </c>
      <c r="C64" s="831"/>
      <c r="D64" s="823" t="s">
        <v>1197</v>
      </c>
      <c r="E64" s="647">
        <v>50</v>
      </c>
    </row>
    <row r="65" spans="1:249" ht="17.25" customHeight="1">
      <c r="A65" s="1437">
        <v>59</v>
      </c>
      <c r="B65" s="831"/>
      <c r="C65" s="831"/>
      <c r="D65" s="1494" t="s">
        <v>156</v>
      </c>
      <c r="E65" s="826"/>
      <c r="F65" s="831"/>
      <c r="G65" s="831"/>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1"/>
      <c r="BC65" s="831"/>
      <c r="BD65" s="831"/>
      <c r="BE65" s="831"/>
      <c r="BF65" s="831"/>
      <c r="BG65" s="831"/>
      <c r="BH65" s="831"/>
      <c r="BI65" s="831"/>
      <c r="BJ65" s="831"/>
      <c r="BK65" s="831"/>
      <c r="BL65" s="831"/>
      <c r="BM65" s="831"/>
      <c r="BN65" s="831"/>
      <c r="BO65" s="831"/>
      <c r="BP65" s="831"/>
      <c r="BQ65" s="831"/>
      <c r="BR65" s="831"/>
      <c r="BS65" s="831"/>
      <c r="BT65" s="831"/>
      <c r="BU65" s="831"/>
      <c r="BV65" s="831"/>
      <c r="BW65" s="831"/>
      <c r="BX65" s="831"/>
      <c r="BY65" s="831"/>
      <c r="BZ65" s="831"/>
      <c r="CA65" s="831"/>
      <c r="CB65" s="831"/>
      <c r="CC65" s="831"/>
      <c r="CD65" s="831"/>
      <c r="CE65" s="831"/>
      <c r="CF65" s="831"/>
      <c r="CG65" s="831"/>
      <c r="CH65" s="831"/>
      <c r="CI65" s="831"/>
      <c r="CJ65" s="831"/>
      <c r="CK65" s="831"/>
      <c r="CL65" s="831"/>
      <c r="CM65" s="831"/>
      <c r="CN65" s="831"/>
      <c r="CO65" s="831"/>
      <c r="CP65" s="831"/>
      <c r="CQ65" s="831"/>
      <c r="CR65" s="831"/>
      <c r="CS65" s="831"/>
      <c r="CT65" s="831"/>
      <c r="CU65" s="831"/>
      <c r="CV65" s="831"/>
      <c r="CW65" s="831"/>
      <c r="CX65" s="831"/>
      <c r="CY65" s="831"/>
      <c r="CZ65" s="831"/>
      <c r="DA65" s="831"/>
      <c r="DB65" s="831"/>
      <c r="DC65" s="831"/>
      <c r="DD65" s="831"/>
      <c r="DE65" s="831"/>
      <c r="DF65" s="831"/>
      <c r="DG65" s="831"/>
      <c r="DH65" s="831"/>
      <c r="DI65" s="831"/>
      <c r="DJ65" s="831"/>
      <c r="DK65" s="831"/>
      <c r="DL65" s="831"/>
      <c r="DM65" s="831"/>
      <c r="DN65" s="831"/>
      <c r="DO65" s="831"/>
      <c r="DP65" s="831"/>
      <c r="DQ65" s="831"/>
      <c r="DR65" s="831"/>
      <c r="DS65" s="831"/>
      <c r="DT65" s="831"/>
      <c r="DU65" s="831"/>
      <c r="DV65" s="831"/>
      <c r="DW65" s="831"/>
      <c r="DX65" s="831"/>
      <c r="DY65" s="831"/>
      <c r="DZ65" s="831"/>
      <c r="EA65" s="831"/>
      <c r="EB65" s="831"/>
      <c r="EC65" s="831"/>
      <c r="ED65" s="831"/>
      <c r="EE65" s="831"/>
      <c r="EF65" s="831"/>
      <c r="EG65" s="831"/>
      <c r="EH65" s="831"/>
      <c r="EI65" s="831"/>
      <c r="EJ65" s="831"/>
      <c r="EK65" s="831"/>
      <c r="EL65" s="831"/>
      <c r="EM65" s="831"/>
      <c r="EN65" s="831"/>
      <c r="EO65" s="831"/>
      <c r="EP65" s="831"/>
      <c r="EQ65" s="831"/>
      <c r="ER65" s="831"/>
      <c r="ES65" s="831"/>
      <c r="ET65" s="831"/>
      <c r="EU65" s="831"/>
      <c r="EV65" s="831"/>
      <c r="EW65" s="831"/>
      <c r="EX65" s="831"/>
      <c r="EY65" s="831"/>
      <c r="EZ65" s="831"/>
      <c r="FA65" s="831"/>
      <c r="FB65" s="831"/>
      <c r="FC65" s="831"/>
      <c r="FD65" s="831"/>
      <c r="FE65" s="831"/>
      <c r="FF65" s="831"/>
      <c r="FG65" s="831"/>
      <c r="FH65" s="831"/>
      <c r="FI65" s="831"/>
      <c r="FJ65" s="831"/>
      <c r="FK65" s="831"/>
      <c r="FL65" s="831"/>
      <c r="FM65" s="831"/>
      <c r="FN65" s="831"/>
      <c r="FO65" s="831"/>
      <c r="FP65" s="831"/>
      <c r="FQ65" s="831"/>
      <c r="FR65" s="831"/>
      <c r="FS65" s="831"/>
      <c r="FT65" s="831"/>
      <c r="FU65" s="831"/>
      <c r="FV65" s="831"/>
      <c r="FW65" s="831"/>
      <c r="FX65" s="831"/>
      <c r="FY65" s="831"/>
      <c r="FZ65" s="831"/>
      <c r="GA65" s="831"/>
      <c r="GB65" s="831"/>
      <c r="GC65" s="831"/>
      <c r="GD65" s="831"/>
      <c r="GE65" s="831"/>
      <c r="GF65" s="831"/>
      <c r="GG65" s="831"/>
      <c r="GH65" s="831"/>
      <c r="GI65" s="831"/>
      <c r="GJ65" s="831"/>
      <c r="GK65" s="831"/>
      <c r="GL65" s="831"/>
      <c r="GM65" s="831"/>
      <c r="GN65" s="831"/>
      <c r="GO65" s="831"/>
      <c r="GP65" s="831"/>
      <c r="GQ65" s="831"/>
      <c r="GR65" s="831"/>
      <c r="GS65" s="831"/>
      <c r="GT65" s="831"/>
      <c r="GU65" s="831"/>
      <c r="GV65" s="831"/>
      <c r="GW65" s="831"/>
      <c r="GX65" s="831"/>
      <c r="GY65" s="831"/>
      <c r="GZ65" s="831"/>
      <c r="HA65" s="831"/>
      <c r="HB65" s="831"/>
      <c r="HC65" s="831"/>
      <c r="HD65" s="831"/>
      <c r="HE65" s="831"/>
      <c r="HF65" s="831"/>
      <c r="HG65" s="831"/>
      <c r="HH65" s="831"/>
      <c r="HI65" s="831"/>
      <c r="HJ65" s="831"/>
      <c r="HK65" s="831"/>
      <c r="HL65" s="831"/>
      <c r="HM65" s="831"/>
      <c r="HN65" s="831"/>
      <c r="HO65" s="831"/>
      <c r="HP65" s="831"/>
      <c r="HQ65" s="831"/>
      <c r="HR65" s="831"/>
      <c r="HS65" s="831"/>
      <c r="HT65" s="831"/>
      <c r="HU65" s="831"/>
      <c r="HV65" s="831"/>
      <c r="HW65" s="831"/>
      <c r="HX65" s="831"/>
      <c r="HY65" s="831"/>
      <c r="HZ65" s="831"/>
      <c r="IA65" s="831"/>
      <c r="IB65" s="831"/>
      <c r="IC65" s="831"/>
      <c r="ID65" s="831"/>
      <c r="IE65" s="831"/>
      <c r="IF65" s="831"/>
      <c r="IG65" s="831"/>
      <c r="IH65" s="831"/>
      <c r="II65" s="831"/>
      <c r="IJ65" s="831"/>
      <c r="IK65" s="831"/>
      <c r="IL65" s="831"/>
      <c r="IM65" s="831"/>
      <c r="IN65" s="831"/>
      <c r="IO65" s="831"/>
    </row>
    <row r="66" spans="1:249" ht="17.25" customHeight="1">
      <c r="A66" s="1437">
        <v>60</v>
      </c>
      <c r="B66" s="831"/>
      <c r="C66" s="831"/>
      <c r="D66" s="328" t="s">
        <v>1226</v>
      </c>
      <c r="E66" s="51">
        <v>50</v>
      </c>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1"/>
      <c r="AY66" s="831"/>
      <c r="AZ66" s="831"/>
      <c r="BA66" s="831"/>
      <c r="BB66" s="831"/>
      <c r="BC66" s="831"/>
      <c r="BD66" s="831"/>
      <c r="BE66" s="831"/>
      <c r="BF66" s="831"/>
      <c r="BG66" s="831"/>
      <c r="BH66" s="831"/>
      <c r="BI66" s="831"/>
      <c r="BJ66" s="831"/>
      <c r="BK66" s="831"/>
      <c r="BL66" s="831"/>
      <c r="BM66" s="831"/>
      <c r="BN66" s="831"/>
      <c r="BO66" s="831"/>
      <c r="BP66" s="831"/>
      <c r="BQ66" s="831"/>
      <c r="BR66" s="831"/>
      <c r="BS66" s="831"/>
      <c r="BT66" s="831"/>
      <c r="BU66" s="831"/>
      <c r="BV66" s="831"/>
      <c r="BW66" s="831"/>
      <c r="BX66" s="831"/>
      <c r="BY66" s="831"/>
      <c r="BZ66" s="831"/>
      <c r="CA66" s="831"/>
      <c r="CB66" s="831"/>
      <c r="CC66" s="831"/>
      <c r="CD66" s="831"/>
      <c r="CE66" s="831"/>
      <c r="CF66" s="831"/>
      <c r="CG66" s="831"/>
      <c r="CH66" s="831"/>
      <c r="CI66" s="831"/>
      <c r="CJ66" s="831"/>
      <c r="CK66" s="831"/>
      <c r="CL66" s="831"/>
      <c r="CM66" s="831"/>
      <c r="CN66" s="831"/>
      <c r="CO66" s="831"/>
      <c r="CP66" s="831"/>
      <c r="CQ66" s="831"/>
      <c r="CR66" s="831"/>
      <c r="CS66" s="831"/>
      <c r="CT66" s="831"/>
      <c r="CU66" s="831"/>
      <c r="CV66" s="831"/>
      <c r="CW66" s="831"/>
      <c r="CX66" s="831"/>
      <c r="CY66" s="831"/>
      <c r="CZ66" s="831"/>
      <c r="DA66" s="831"/>
      <c r="DB66" s="831"/>
      <c r="DC66" s="831"/>
      <c r="DD66" s="831"/>
      <c r="DE66" s="831"/>
      <c r="DF66" s="831"/>
      <c r="DG66" s="831"/>
      <c r="DH66" s="831"/>
      <c r="DI66" s="831"/>
      <c r="DJ66" s="831"/>
      <c r="DK66" s="831"/>
      <c r="DL66" s="831"/>
      <c r="DM66" s="831"/>
      <c r="DN66" s="831"/>
      <c r="DO66" s="831"/>
      <c r="DP66" s="831"/>
      <c r="DQ66" s="831"/>
      <c r="DR66" s="831"/>
      <c r="DS66" s="831"/>
      <c r="DT66" s="831"/>
      <c r="DU66" s="831"/>
      <c r="DV66" s="831"/>
      <c r="DW66" s="831"/>
      <c r="DX66" s="831"/>
      <c r="DY66" s="831"/>
      <c r="DZ66" s="831"/>
      <c r="EA66" s="831"/>
      <c r="EB66" s="831"/>
      <c r="EC66" s="831"/>
      <c r="ED66" s="831"/>
      <c r="EE66" s="831"/>
      <c r="EF66" s="831"/>
      <c r="EG66" s="831"/>
      <c r="EH66" s="831"/>
      <c r="EI66" s="831"/>
      <c r="EJ66" s="831"/>
      <c r="EK66" s="831"/>
      <c r="EL66" s="831"/>
      <c r="EM66" s="831"/>
      <c r="EN66" s="831"/>
      <c r="EO66" s="831"/>
      <c r="EP66" s="831"/>
      <c r="EQ66" s="831"/>
      <c r="ER66" s="831"/>
      <c r="ES66" s="831"/>
      <c r="ET66" s="831"/>
      <c r="EU66" s="831"/>
      <c r="EV66" s="831"/>
      <c r="EW66" s="831"/>
      <c r="EX66" s="831"/>
      <c r="EY66" s="831"/>
      <c r="EZ66" s="831"/>
      <c r="FA66" s="831"/>
      <c r="FB66" s="831"/>
      <c r="FC66" s="831"/>
      <c r="FD66" s="831"/>
      <c r="FE66" s="831"/>
      <c r="FF66" s="831"/>
      <c r="FG66" s="831"/>
      <c r="FH66" s="831"/>
      <c r="FI66" s="831"/>
      <c r="FJ66" s="831"/>
      <c r="FK66" s="831"/>
      <c r="FL66" s="831"/>
      <c r="FM66" s="831"/>
      <c r="FN66" s="831"/>
      <c r="FO66" s="831"/>
      <c r="FP66" s="831"/>
      <c r="FQ66" s="831"/>
      <c r="FR66" s="831"/>
      <c r="FS66" s="831"/>
      <c r="FT66" s="831"/>
      <c r="FU66" s="831"/>
      <c r="FV66" s="831"/>
      <c r="FW66" s="831"/>
      <c r="FX66" s="831"/>
      <c r="FY66" s="831"/>
      <c r="FZ66" s="831"/>
      <c r="GA66" s="831"/>
      <c r="GB66" s="831"/>
      <c r="GC66" s="831"/>
      <c r="GD66" s="831"/>
      <c r="GE66" s="831"/>
      <c r="GF66" s="831"/>
      <c r="GG66" s="831"/>
      <c r="GH66" s="831"/>
      <c r="GI66" s="831"/>
      <c r="GJ66" s="831"/>
      <c r="GK66" s="831"/>
      <c r="GL66" s="831"/>
      <c r="GM66" s="831"/>
      <c r="GN66" s="831"/>
      <c r="GO66" s="831"/>
      <c r="GP66" s="831"/>
      <c r="GQ66" s="831"/>
      <c r="GR66" s="831"/>
      <c r="GS66" s="831"/>
      <c r="GT66" s="831"/>
      <c r="GU66" s="831"/>
      <c r="GV66" s="831"/>
      <c r="GW66" s="831"/>
      <c r="GX66" s="831"/>
      <c r="GY66" s="831"/>
      <c r="GZ66" s="831"/>
      <c r="HA66" s="831"/>
      <c r="HB66" s="831"/>
      <c r="HC66" s="831"/>
      <c r="HD66" s="831"/>
      <c r="HE66" s="831"/>
      <c r="HF66" s="831"/>
      <c r="HG66" s="831"/>
      <c r="HH66" s="831"/>
      <c r="HI66" s="831"/>
      <c r="HJ66" s="831"/>
      <c r="HK66" s="831"/>
      <c r="HL66" s="831"/>
      <c r="HM66" s="831"/>
      <c r="HN66" s="831"/>
      <c r="HO66" s="831"/>
      <c r="HP66" s="831"/>
      <c r="HQ66" s="831"/>
      <c r="HR66" s="831"/>
      <c r="HS66" s="831"/>
      <c r="HT66" s="831"/>
      <c r="HU66" s="831"/>
      <c r="HV66" s="831"/>
      <c r="HW66" s="831"/>
      <c r="HX66" s="831"/>
      <c r="HY66" s="831"/>
      <c r="HZ66" s="831"/>
      <c r="IA66" s="831"/>
      <c r="IB66" s="831"/>
      <c r="IC66" s="831"/>
      <c r="ID66" s="831"/>
      <c r="IE66" s="831"/>
      <c r="IF66" s="831"/>
      <c r="IG66" s="831"/>
      <c r="IH66" s="831"/>
      <c r="II66" s="831"/>
      <c r="IJ66" s="831"/>
      <c r="IK66" s="831"/>
      <c r="IL66" s="831"/>
      <c r="IM66" s="831"/>
      <c r="IN66" s="831"/>
      <c r="IO66" s="831"/>
    </row>
    <row r="67" spans="1:249" ht="17.25" customHeight="1">
      <c r="A67" s="1437">
        <v>61</v>
      </c>
      <c r="B67" s="831"/>
      <c r="C67" s="831"/>
      <c r="D67" s="328" t="s">
        <v>1227</v>
      </c>
      <c r="E67" s="832">
        <v>30</v>
      </c>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31"/>
      <c r="AH67" s="831"/>
      <c r="AI67" s="831"/>
      <c r="AJ67" s="831"/>
      <c r="AK67" s="831"/>
      <c r="AL67" s="831"/>
      <c r="AM67" s="831"/>
      <c r="AN67" s="831"/>
      <c r="AO67" s="831"/>
      <c r="AP67" s="831"/>
      <c r="AQ67" s="831"/>
      <c r="AR67" s="831"/>
      <c r="AS67" s="831"/>
      <c r="AT67" s="831"/>
      <c r="AU67" s="831"/>
      <c r="AV67" s="831"/>
      <c r="AW67" s="831"/>
      <c r="AX67" s="831"/>
      <c r="AY67" s="831"/>
      <c r="AZ67" s="831"/>
      <c r="BA67" s="831"/>
      <c r="BB67" s="831"/>
      <c r="BC67" s="831"/>
      <c r="BD67" s="831"/>
      <c r="BE67" s="831"/>
      <c r="BF67" s="831"/>
      <c r="BG67" s="831"/>
      <c r="BH67" s="831"/>
      <c r="BI67" s="831"/>
      <c r="BJ67" s="831"/>
      <c r="BK67" s="831"/>
      <c r="BL67" s="831"/>
      <c r="BM67" s="831"/>
      <c r="BN67" s="831"/>
      <c r="BO67" s="831"/>
      <c r="BP67" s="831"/>
      <c r="BQ67" s="831"/>
      <c r="BR67" s="831"/>
      <c r="BS67" s="831"/>
      <c r="BT67" s="831"/>
      <c r="BU67" s="831"/>
      <c r="BV67" s="831"/>
      <c r="BW67" s="831"/>
      <c r="BX67" s="831"/>
      <c r="BY67" s="831"/>
      <c r="BZ67" s="831"/>
      <c r="CA67" s="831"/>
      <c r="CB67" s="831"/>
      <c r="CC67" s="831"/>
      <c r="CD67" s="831"/>
      <c r="CE67" s="831"/>
      <c r="CF67" s="831"/>
      <c r="CG67" s="831"/>
      <c r="CH67" s="831"/>
      <c r="CI67" s="831"/>
      <c r="CJ67" s="831"/>
      <c r="CK67" s="831"/>
      <c r="CL67" s="831"/>
      <c r="CM67" s="831"/>
      <c r="CN67" s="831"/>
      <c r="CO67" s="831"/>
      <c r="CP67" s="831"/>
      <c r="CQ67" s="831"/>
      <c r="CR67" s="831"/>
      <c r="CS67" s="831"/>
      <c r="CT67" s="831"/>
      <c r="CU67" s="831"/>
      <c r="CV67" s="831"/>
      <c r="CW67" s="831"/>
      <c r="CX67" s="831"/>
      <c r="CY67" s="831"/>
      <c r="CZ67" s="831"/>
      <c r="DA67" s="831"/>
      <c r="DB67" s="831"/>
      <c r="DC67" s="831"/>
      <c r="DD67" s="831"/>
      <c r="DE67" s="831"/>
      <c r="DF67" s="831"/>
      <c r="DG67" s="831"/>
      <c r="DH67" s="831"/>
      <c r="DI67" s="831"/>
      <c r="DJ67" s="831"/>
      <c r="DK67" s="831"/>
      <c r="DL67" s="831"/>
      <c r="DM67" s="831"/>
      <c r="DN67" s="831"/>
      <c r="DO67" s="831"/>
      <c r="DP67" s="831"/>
      <c r="DQ67" s="831"/>
      <c r="DR67" s="831"/>
      <c r="DS67" s="831"/>
      <c r="DT67" s="831"/>
      <c r="DU67" s="831"/>
      <c r="DV67" s="831"/>
      <c r="DW67" s="831"/>
      <c r="DX67" s="831"/>
      <c r="DY67" s="831"/>
      <c r="DZ67" s="831"/>
      <c r="EA67" s="831"/>
      <c r="EB67" s="831"/>
      <c r="EC67" s="831"/>
      <c r="ED67" s="831"/>
      <c r="EE67" s="831"/>
      <c r="EF67" s="831"/>
      <c r="EG67" s="831"/>
      <c r="EH67" s="831"/>
      <c r="EI67" s="831"/>
      <c r="EJ67" s="831"/>
      <c r="EK67" s="831"/>
      <c r="EL67" s="831"/>
      <c r="EM67" s="831"/>
      <c r="EN67" s="831"/>
      <c r="EO67" s="831"/>
      <c r="EP67" s="831"/>
      <c r="EQ67" s="831"/>
      <c r="ER67" s="831"/>
      <c r="ES67" s="831"/>
      <c r="ET67" s="831"/>
      <c r="EU67" s="831"/>
      <c r="EV67" s="831"/>
      <c r="EW67" s="831"/>
      <c r="EX67" s="831"/>
      <c r="EY67" s="831"/>
      <c r="EZ67" s="831"/>
      <c r="FA67" s="831"/>
      <c r="FB67" s="831"/>
      <c r="FC67" s="831"/>
      <c r="FD67" s="831"/>
      <c r="FE67" s="831"/>
      <c r="FF67" s="831"/>
      <c r="FG67" s="831"/>
      <c r="FH67" s="831"/>
      <c r="FI67" s="831"/>
      <c r="FJ67" s="831"/>
      <c r="FK67" s="831"/>
      <c r="FL67" s="831"/>
      <c r="FM67" s="831"/>
      <c r="FN67" s="831"/>
      <c r="FO67" s="831"/>
      <c r="FP67" s="831"/>
      <c r="FQ67" s="831"/>
      <c r="FR67" s="831"/>
      <c r="FS67" s="831"/>
      <c r="FT67" s="831"/>
      <c r="FU67" s="831"/>
      <c r="FV67" s="831"/>
      <c r="FW67" s="831"/>
      <c r="FX67" s="831"/>
      <c r="FY67" s="831"/>
      <c r="FZ67" s="831"/>
      <c r="GA67" s="831"/>
      <c r="GB67" s="831"/>
      <c r="GC67" s="831"/>
      <c r="GD67" s="831"/>
      <c r="GE67" s="831"/>
      <c r="GF67" s="831"/>
      <c r="GG67" s="831"/>
      <c r="GH67" s="831"/>
      <c r="GI67" s="831"/>
      <c r="GJ67" s="831"/>
      <c r="GK67" s="831"/>
      <c r="GL67" s="831"/>
      <c r="GM67" s="831"/>
      <c r="GN67" s="831"/>
      <c r="GO67" s="831"/>
      <c r="GP67" s="831"/>
      <c r="GQ67" s="831"/>
      <c r="GR67" s="831"/>
      <c r="GS67" s="831"/>
      <c r="GT67" s="831"/>
      <c r="GU67" s="831"/>
      <c r="GV67" s="831"/>
      <c r="GW67" s="831"/>
      <c r="GX67" s="831"/>
      <c r="GY67" s="831"/>
      <c r="GZ67" s="831"/>
      <c r="HA67" s="831"/>
      <c r="HB67" s="831"/>
      <c r="HC67" s="831"/>
      <c r="HD67" s="831"/>
      <c r="HE67" s="831"/>
      <c r="HF67" s="831"/>
      <c r="HG67" s="831"/>
      <c r="HH67" s="831"/>
      <c r="HI67" s="831"/>
      <c r="HJ67" s="831"/>
      <c r="HK67" s="831"/>
      <c r="HL67" s="831"/>
      <c r="HM67" s="831"/>
      <c r="HN67" s="831"/>
      <c r="HO67" s="831"/>
      <c r="HP67" s="831"/>
      <c r="HQ67" s="831"/>
      <c r="HR67" s="831"/>
      <c r="HS67" s="831"/>
      <c r="HT67" s="831"/>
      <c r="HU67" s="831"/>
      <c r="HV67" s="831"/>
      <c r="HW67" s="831"/>
      <c r="HX67" s="831"/>
      <c r="HY67" s="831"/>
      <c r="HZ67" s="831"/>
      <c r="IA67" s="831"/>
      <c r="IB67" s="831"/>
      <c r="IC67" s="831"/>
      <c r="ID67" s="831"/>
      <c r="IE67" s="831"/>
      <c r="IF67" s="831"/>
      <c r="IG67" s="831"/>
      <c r="IH67" s="831"/>
      <c r="II67" s="831"/>
      <c r="IJ67" s="831"/>
      <c r="IK67" s="831"/>
      <c r="IL67" s="831"/>
      <c r="IM67" s="831"/>
      <c r="IN67" s="831"/>
      <c r="IO67" s="831"/>
    </row>
    <row r="68" spans="1:249" ht="17.25" customHeight="1">
      <c r="A68" s="1437">
        <v>62</v>
      </c>
      <c r="B68" s="831"/>
      <c r="C68" s="831"/>
      <c r="D68" s="328" t="s">
        <v>1228</v>
      </c>
      <c r="E68" s="51">
        <v>30</v>
      </c>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1"/>
      <c r="AR68" s="831"/>
      <c r="AS68" s="831"/>
      <c r="AT68" s="831"/>
      <c r="AU68" s="831"/>
      <c r="AV68" s="831"/>
      <c r="AW68" s="831"/>
      <c r="AX68" s="831"/>
      <c r="AY68" s="831"/>
      <c r="AZ68" s="831"/>
      <c r="BA68" s="831"/>
      <c r="BB68" s="831"/>
      <c r="BC68" s="831"/>
      <c r="BD68" s="831"/>
      <c r="BE68" s="831"/>
      <c r="BF68" s="831"/>
      <c r="BG68" s="831"/>
      <c r="BH68" s="831"/>
      <c r="BI68" s="831"/>
      <c r="BJ68" s="831"/>
      <c r="BK68" s="831"/>
      <c r="BL68" s="831"/>
      <c r="BM68" s="831"/>
      <c r="BN68" s="831"/>
      <c r="BO68" s="831"/>
      <c r="BP68" s="831"/>
      <c r="BQ68" s="831"/>
      <c r="BR68" s="831"/>
      <c r="BS68" s="831"/>
      <c r="BT68" s="831"/>
      <c r="BU68" s="831"/>
      <c r="BV68" s="831"/>
      <c r="BW68" s="831"/>
      <c r="BX68" s="831"/>
      <c r="BY68" s="831"/>
      <c r="BZ68" s="831"/>
      <c r="CA68" s="831"/>
      <c r="CB68" s="831"/>
      <c r="CC68" s="831"/>
      <c r="CD68" s="831"/>
      <c r="CE68" s="831"/>
      <c r="CF68" s="831"/>
      <c r="CG68" s="831"/>
      <c r="CH68" s="831"/>
      <c r="CI68" s="831"/>
      <c r="CJ68" s="831"/>
      <c r="CK68" s="831"/>
      <c r="CL68" s="831"/>
      <c r="CM68" s="831"/>
      <c r="CN68" s="831"/>
      <c r="CO68" s="831"/>
      <c r="CP68" s="831"/>
      <c r="CQ68" s="831"/>
      <c r="CR68" s="831"/>
      <c r="CS68" s="831"/>
      <c r="CT68" s="831"/>
      <c r="CU68" s="831"/>
      <c r="CV68" s="831"/>
      <c r="CW68" s="831"/>
      <c r="CX68" s="831"/>
      <c r="CY68" s="831"/>
      <c r="CZ68" s="831"/>
      <c r="DA68" s="831"/>
      <c r="DB68" s="831"/>
      <c r="DC68" s="831"/>
      <c r="DD68" s="831"/>
      <c r="DE68" s="831"/>
      <c r="DF68" s="831"/>
      <c r="DG68" s="831"/>
      <c r="DH68" s="831"/>
      <c r="DI68" s="831"/>
      <c r="DJ68" s="831"/>
      <c r="DK68" s="831"/>
      <c r="DL68" s="831"/>
      <c r="DM68" s="831"/>
      <c r="DN68" s="831"/>
      <c r="DO68" s="831"/>
      <c r="DP68" s="831"/>
      <c r="DQ68" s="831"/>
      <c r="DR68" s="831"/>
      <c r="DS68" s="831"/>
      <c r="DT68" s="831"/>
      <c r="DU68" s="831"/>
      <c r="DV68" s="831"/>
      <c r="DW68" s="831"/>
      <c r="DX68" s="831"/>
      <c r="DY68" s="831"/>
      <c r="DZ68" s="831"/>
      <c r="EA68" s="831"/>
      <c r="EB68" s="831"/>
      <c r="EC68" s="831"/>
      <c r="ED68" s="831"/>
      <c r="EE68" s="831"/>
      <c r="EF68" s="831"/>
      <c r="EG68" s="831"/>
      <c r="EH68" s="831"/>
      <c r="EI68" s="831"/>
      <c r="EJ68" s="831"/>
      <c r="EK68" s="831"/>
      <c r="EL68" s="831"/>
      <c r="EM68" s="831"/>
      <c r="EN68" s="831"/>
      <c r="EO68" s="831"/>
      <c r="EP68" s="831"/>
      <c r="EQ68" s="831"/>
      <c r="ER68" s="831"/>
      <c r="ES68" s="831"/>
      <c r="ET68" s="831"/>
      <c r="EU68" s="831"/>
      <c r="EV68" s="831"/>
      <c r="EW68" s="831"/>
      <c r="EX68" s="831"/>
      <c r="EY68" s="831"/>
      <c r="EZ68" s="831"/>
      <c r="FA68" s="831"/>
      <c r="FB68" s="831"/>
      <c r="FC68" s="831"/>
      <c r="FD68" s="831"/>
      <c r="FE68" s="831"/>
      <c r="FF68" s="831"/>
      <c r="FG68" s="831"/>
      <c r="FH68" s="831"/>
      <c r="FI68" s="831"/>
      <c r="FJ68" s="831"/>
      <c r="FK68" s="831"/>
      <c r="FL68" s="831"/>
      <c r="FM68" s="831"/>
      <c r="FN68" s="831"/>
      <c r="FO68" s="831"/>
      <c r="FP68" s="831"/>
      <c r="FQ68" s="831"/>
      <c r="FR68" s="831"/>
      <c r="FS68" s="831"/>
      <c r="FT68" s="831"/>
      <c r="FU68" s="831"/>
      <c r="FV68" s="831"/>
      <c r="FW68" s="831"/>
      <c r="FX68" s="831"/>
      <c r="FY68" s="831"/>
      <c r="FZ68" s="831"/>
      <c r="GA68" s="831"/>
      <c r="GB68" s="831"/>
      <c r="GC68" s="831"/>
      <c r="GD68" s="831"/>
      <c r="GE68" s="831"/>
      <c r="GF68" s="831"/>
      <c r="GG68" s="831"/>
      <c r="GH68" s="831"/>
      <c r="GI68" s="831"/>
      <c r="GJ68" s="831"/>
      <c r="GK68" s="831"/>
      <c r="GL68" s="831"/>
      <c r="GM68" s="831"/>
      <c r="GN68" s="831"/>
      <c r="GO68" s="831"/>
      <c r="GP68" s="831"/>
      <c r="GQ68" s="831"/>
      <c r="GR68" s="831"/>
      <c r="GS68" s="831"/>
      <c r="GT68" s="831"/>
      <c r="GU68" s="831"/>
      <c r="GV68" s="831"/>
      <c r="GW68" s="831"/>
      <c r="GX68" s="831"/>
      <c r="GY68" s="831"/>
      <c r="GZ68" s="831"/>
      <c r="HA68" s="831"/>
      <c r="HB68" s="831"/>
      <c r="HC68" s="831"/>
      <c r="HD68" s="831"/>
      <c r="HE68" s="831"/>
      <c r="HF68" s="831"/>
      <c r="HG68" s="831"/>
      <c r="HH68" s="831"/>
      <c r="HI68" s="831"/>
      <c r="HJ68" s="831"/>
      <c r="HK68" s="831"/>
      <c r="HL68" s="831"/>
      <c r="HM68" s="831"/>
      <c r="HN68" s="831"/>
      <c r="HO68" s="831"/>
      <c r="HP68" s="831"/>
      <c r="HQ68" s="831"/>
      <c r="HR68" s="831"/>
      <c r="HS68" s="831"/>
      <c r="HT68" s="831"/>
      <c r="HU68" s="831"/>
      <c r="HV68" s="831"/>
      <c r="HW68" s="831"/>
      <c r="HX68" s="831"/>
      <c r="HY68" s="831"/>
      <c r="HZ68" s="831"/>
      <c r="IA68" s="831"/>
      <c r="IB68" s="831"/>
      <c r="IC68" s="831"/>
      <c r="ID68" s="831"/>
      <c r="IE68" s="831"/>
      <c r="IF68" s="831"/>
      <c r="IG68" s="831"/>
      <c r="IH68" s="831"/>
      <c r="II68" s="831"/>
      <c r="IJ68" s="831"/>
      <c r="IK68" s="831"/>
      <c r="IL68" s="831"/>
      <c r="IM68" s="831"/>
      <c r="IN68" s="831"/>
      <c r="IO68" s="831"/>
    </row>
    <row r="69" spans="1:249" ht="17.25" customHeight="1">
      <c r="A69" s="1437">
        <v>63</v>
      </c>
      <c r="B69" s="831"/>
      <c r="C69" s="831"/>
      <c r="D69" s="328" t="s">
        <v>1229</v>
      </c>
      <c r="E69" s="830">
        <v>50</v>
      </c>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c r="AZ69" s="831"/>
      <c r="BA69" s="831"/>
      <c r="BB69" s="831"/>
      <c r="BC69" s="831"/>
      <c r="BD69" s="831"/>
      <c r="BE69" s="831"/>
      <c r="BF69" s="831"/>
      <c r="BG69" s="831"/>
      <c r="BH69" s="831"/>
      <c r="BI69" s="831"/>
      <c r="BJ69" s="831"/>
      <c r="BK69" s="831"/>
      <c r="BL69" s="831"/>
      <c r="BM69" s="831"/>
      <c r="BN69" s="831"/>
      <c r="BO69" s="831"/>
      <c r="BP69" s="831"/>
      <c r="BQ69" s="831"/>
      <c r="BR69" s="831"/>
      <c r="BS69" s="831"/>
      <c r="BT69" s="831"/>
      <c r="BU69" s="831"/>
      <c r="BV69" s="831"/>
      <c r="BW69" s="831"/>
      <c r="BX69" s="831"/>
      <c r="BY69" s="831"/>
      <c r="BZ69" s="831"/>
      <c r="CA69" s="831"/>
      <c r="CB69" s="831"/>
      <c r="CC69" s="831"/>
      <c r="CD69" s="831"/>
      <c r="CE69" s="831"/>
      <c r="CF69" s="831"/>
      <c r="CG69" s="831"/>
      <c r="CH69" s="831"/>
      <c r="CI69" s="831"/>
      <c r="CJ69" s="831"/>
      <c r="CK69" s="831"/>
      <c r="CL69" s="831"/>
      <c r="CM69" s="831"/>
      <c r="CN69" s="831"/>
      <c r="CO69" s="831"/>
      <c r="CP69" s="831"/>
      <c r="CQ69" s="831"/>
      <c r="CR69" s="831"/>
      <c r="CS69" s="831"/>
      <c r="CT69" s="831"/>
      <c r="CU69" s="831"/>
      <c r="CV69" s="831"/>
      <c r="CW69" s="831"/>
      <c r="CX69" s="831"/>
      <c r="CY69" s="831"/>
      <c r="CZ69" s="831"/>
      <c r="DA69" s="831"/>
      <c r="DB69" s="831"/>
      <c r="DC69" s="831"/>
      <c r="DD69" s="831"/>
      <c r="DE69" s="831"/>
      <c r="DF69" s="831"/>
      <c r="DG69" s="831"/>
      <c r="DH69" s="831"/>
      <c r="DI69" s="831"/>
      <c r="DJ69" s="831"/>
      <c r="DK69" s="831"/>
      <c r="DL69" s="831"/>
      <c r="DM69" s="831"/>
      <c r="DN69" s="831"/>
      <c r="DO69" s="831"/>
      <c r="DP69" s="831"/>
      <c r="DQ69" s="831"/>
      <c r="DR69" s="831"/>
      <c r="DS69" s="831"/>
      <c r="DT69" s="831"/>
      <c r="DU69" s="831"/>
      <c r="DV69" s="831"/>
      <c r="DW69" s="831"/>
      <c r="DX69" s="831"/>
      <c r="DY69" s="831"/>
      <c r="DZ69" s="831"/>
      <c r="EA69" s="831"/>
      <c r="EB69" s="831"/>
      <c r="EC69" s="831"/>
      <c r="ED69" s="831"/>
      <c r="EE69" s="831"/>
      <c r="EF69" s="831"/>
      <c r="EG69" s="831"/>
      <c r="EH69" s="831"/>
      <c r="EI69" s="831"/>
      <c r="EJ69" s="831"/>
      <c r="EK69" s="831"/>
      <c r="EL69" s="831"/>
      <c r="EM69" s="831"/>
      <c r="EN69" s="831"/>
      <c r="EO69" s="831"/>
      <c r="EP69" s="831"/>
      <c r="EQ69" s="831"/>
      <c r="ER69" s="831"/>
      <c r="ES69" s="831"/>
      <c r="ET69" s="831"/>
      <c r="EU69" s="831"/>
      <c r="EV69" s="831"/>
      <c r="EW69" s="831"/>
      <c r="EX69" s="831"/>
      <c r="EY69" s="831"/>
      <c r="EZ69" s="831"/>
      <c r="FA69" s="831"/>
      <c r="FB69" s="831"/>
      <c r="FC69" s="831"/>
      <c r="FD69" s="831"/>
      <c r="FE69" s="831"/>
      <c r="FF69" s="831"/>
      <c r="FG69" s="831"/>
      <c r="FH69" s="831"/>
      <c r="FI69" s="831"/>
      <c r="FJ69" s="831"/>
      <c r="FK69" s="831"/>
      <c r="FL69" s="831"/>
      <c r="FM69" s="831"/>
      <c r="FN69" s="831"/>
      <c r="FO69" s="831"/>
      <c r="FP69" s="831"/>
      <c r="FQ69" s="831"/>
      <c r="FR69" s="831"/>
      <c r="FS69" s="831"/>
      <c r="FT69" s="831"/>
      <c r="FU69" s="831"/>
      <c r="FV69" s="831"/>
      <c r="FW69" s="831"/>
      <c r="FX69" s="831"/>
      <c r="FY69" s="831"/>
      <c r="FZ69" s="831"/>
      <c r="GA69" s="831"/>
      <c r="GB69" s="831"/>
      <c r="GC69" s="831"/>
      <c r="GD69" s="831"/>
      <c r="GE69" s="831"/>
      <c r="GF69" s="831"/>
      <c r="GG69" s="831"/>
      <c r="GH69" s="831"/>
      <c r="GI69" s="831"/>
      <c r="GJ69" s="831"/>
      <c r="GK69" s="831"/>
      <c r="GL69" s="831"/>
      <c r="GM69" s="831"/>
      <c r="GN69" s="831"/>
      <c r="GO69" s="831"/>
      <c r="GP69" s="831"/>
      <c r="GQ69" s="831"/>
      <c r="GR69" s="831"/>
      <c r="GS69" s="831"/>
      <c r="GT69" s="831"/>
      <c r="GU69" s="831"/>
      <c r="GV69" s="831"/>
      <c r="GW69" s="831"/>
      <c r="GX69" s="831"/>
      <c r="GY69" s="831"/>
      <c r="GZ69" s="831"/>
      <c r="HA69" s="831"/>
      <c r="HB69" s="831"/>
      <c r="HC69" s="831"/>
      <c r="HD69" s="831"/>
      <c r="HE69" s="831"/>
      <c r="HF69" s="831"/>
      <c r="HG69" s="831"/>
      <c r="HH69" s="831"/>
      <c r="HI69" s="831"/>
      <c r="HJ69" s="831"/>
      <c r="HK69" s="831"/>
      <c r="HL69" s="831"/>
      <c r="HM69" s="831"/>
      <c r="HN69" s="831"/>
      <c r="HO69" s="831"/>
      <c r="HP69" s="831"/>
      <c r="HQ69" s="831"/>
      <c r="HR69" s="831"/>
      <c r="HS69" s="831"/>
      <c r="HT69" s="831"/>
      <c r="HU69" s="831"/>
      <c r="HV69" s="831"/>
      <c r="HW69" s="831"/>
      <c r="HX69" s="831"/>
      <c r="HY69" s="831"/>
      <c r="HZ69" s="831"/>
      <c r="IA69" s="831"/>
      <c r="IB69" s="831"/>
      <c r="IC69" s="831"/>
      <c r="ID69" s="831"/>
      <c r="IE69" s="831"/>
      <c r="IF69" s="831"/>
      <c r="IG69" s="831"/>
      <c r="IH69" s="831"/>
      <c r="II69" s="831"/>
      <c r="IJ69" s="831"/>
      <c r="IK69" s="831"/>
      <c r="IL69" s="831"/>
      <c r="IM69" s="831"/>
      <c r="IN69" s="831"/>
      <c r="IO69" s="831"/>
    </row>
    <row r="70" spans="1:249" ht="17.25" customHeight="1">
      <c r="A70" s="1437">
        <v>64</v>
      </c>
      <c r="B70" s="831"/>
      <c r="C70" s="831"/>
      <c r="D70" s="328" t="s">
        <v>1230</v>
      </c>
      <c r="E70" s="830">
        <v>30</v>
      </c>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1"/>
      <c r="AY70" s="831"/>
      <c r="AZ70" s="831"/>
      <c r="BA70" s="831"/>
      <c r="BB70" s="831"/>
      <c r="BC70" s="831"/>
      <c r="BD70" s="831"/>
      <c r="BE70" s="831"/>
      <c r="BF70" s="831"/>
      <c r="BG70" s="831"/>
      <c r="BH70" s="831"/>
      <c r="BI70" s="831"/>
      <c r="BJ70" s="831"/>
      <c r="BK70" s="831"/>
      <c r="BL70" s="831"/>
      <c r="BM70" s="831"/>
      <c r="BN70" s="831"/>
      <c r="BO70" s="831"/>
      <c r="BP70" s="831"/>
      <c r="BQ70" s="831"/>
      <c r="BR70" s="831"/>
      <c r="BS70" s="831"/>
      <c r="BT70" s="831"/>
      <c r="BU70" s="831"/>
      <c r="BV70" s="831"/>
      <c r="BW70" s="831"/>
      <c r="BX70" s="831"/>
      <c r="BY70" s="831"/>
      <c r="BZ70" s="831"/>
      <c r="CA70" s="831"/>
      <c r="CB70" s="831"/>
      <c r="CC70" s="831"/>
      <c r="CD70" s="831"/>
      <c r="CE70" s="831"/>
      <c r="CF70" s="831"/>
      <c r="CG70" s="831"/>
      <c r="CH70" s="831"/>
      <c r="CI70" s="831"/>
      <c r="CJ70" s="831"/>
      <c r="CK70" s="831"/>
      <c r="CL70" s="831"/>
      <c r="CM70" s="831"/>
      <c r="CN70" s="831"/>
      <c r="CO70" s="831"/>
      <c r="CP70" s="831"/>
      <c r="CQ70" s="831"/>
      <c r="CR70" s="831"/>
      <c r="CS70" s="831"/>
      <c r="CT70" s="831"/>
      <c r="CU70" s="831"/>
      <c r="CV70" s="831"/>
      <c r="CW70" s="831"/>
      <c r="CX70" s="831"/>
      <c r="CY70" s="831"/>
      <c r="CZ70" s="831"/>
      <c r="DA70" s="831"/>
      <c r="DB70" s="831"/>
      <c r="DC70" s="831"/>
      <c r="DD70" s="831"/>
      <c r="DE70" s="831"/>
      <c r="DF70" s="831"/>
      <c r="DG70" s="831"/>
      <c r="DH70" s="831"/>
      <c r="DI70" s="831"/>
      <c r="DJ70" s="831"/>
      <c r="DK70" s="831"/>
      <c r="DL70" s="831"/>
      <c r="DM70" s="831"/>
      <c r="DN70" s="831"/>
      <c r="DO70" s="831"/>
      <c r="DP70" s="831"/>
      <c r="DQ70" s="831"/>
      <c r="DR70" s="831"/>
      <c r="DS70" s="831"/>
      <c r="DT70" s="831"/>
      <c r="DU70" s="831"/>
      <c r="DV70" s="831"/>
      <c r="DW70" s="831"/>
      <c r="DX70" s="831"/>
      <c r="DY70" s="831"/>
      <c r="DZ70" s="831"/>
      <c r="EA70" s="831"/>
      <c r="EB70" s="831"/>
      <c r="EC70" s="831"/>
      <c r="ED70" s="831"/>
      <c r="EE70" s="831"/>
      <c r="EF70" s="831"/>
      <c r="EG70" s="831"/>
      <c r="EH70" s="831"/>
      <c r="EI70" s="831"/>
      <c r="EJ70" s="831"/>
      <c r="EK70" s="831"/>
      <c r="EL70" s="831"/>
      <c r="EM70" s="831"/>
      <c r="EN70" s="831"/>
      <c r="EO70" s="831"/>
      <c r="EP70" s="831"/>
      <c r="EQ70" s="831"/>
      <c r="ER70" s="831"/>
      <c r="ES70" s="831"/>
      <c r="ET70" s="831"/>
      <c r="EU70" s="831"/>
      <c r="EV70" s="831"/>
      <c r="EW70" s="831"/>
      <c r="EX70" s="831"/>
      <c r="EY70" s="831"/>
      <c r="EZ70" s="831"/>
      <c r="FA70" s="831"/>
      <c r="FB70" s="831"/>
      <c r="FC70" s="831"/>
      <c r="FD70" s="831"/>
      <c r="FE70" s="831"/>
      <c r="FF70" s="831"/>
      <c r="FG70" s="831"/>
      <c r="FH70" s="831"/>
      <c r="FI70" s="831"/>
      <c r="FJ70" s="831"/>
      <c r="FK70" s="831"/>
      <c r="FL70" s="831"/>
      <c r="FM70" s="831"/>
      <c r="FN70" s="831"/>
      <c r="FO70" s="831"/>
      <c r="FP70" s="831"/>
      <c r="FQ70" s="831"/>
      <c r="FR70" s="831"/>
      <c r="FS70" s="831"/>
      <c r="FT70" s="831"/>
      <c r="FU70" s="831"/>
      <c r="FV70" s="831"/>
      <c r="FW70" s="831"/>
      <c r="FX70" s="831"/>
      <c r="FY70" s="831"/>
      <c r="FZ70" s="831"/>
      <c r="GA70" s="831"/>
      <c r="GB70" s="831"/>
      <c r="GC70" s="831"/>
      <c r="GD70" s="831"/>
      <c r="GE70" s="831"/>
      <c r="GF70" s="831"/>
      <c r="GG70" s="831"/>
      <c r="GH70" s="831"/>
      <c r="GI70" s="831"/>
      <c r="GJ70" s="831"/>
      <c r="GK70" s="831"/>
      <c r="GL70" s="831"/>
      <c r="GM70" s="831"/>
      <c r="GN70" s="831"/>
      <c r="GO70" s="831"/>
      <c r="GP70" s="831"/>
      <c r="GQ70" s="831"/>
      <c r="GR70" s="831"/>
      <c r="GS70" s="831"/>
      <c r="GT70" s="831"/>
      <c r="GU70" s="831"/>
      <c r="GV70" s="831"/>
      <c r="GW70" s="831"/>
      <c r="GX70" s="831"/>
      <c r="GY70" s="831"/>
      <c r="GZ70" s="831"/>
      <c r="HA70" s="831"/>
      <c r="HB70" s="831"/>
      <c r="HC70" s="831"/>
      <c r="HD70" s="831"/>
      <c r="HE70" s="831"/>
      <c r="HF70" s="831"/>
      <c r="HG70" s="831"/>
      <c r="HH70" s="831"/>
      <c r="HI70" s="831"/>
      <c r="HJ70" s="831"/>
      <c r="HK70" s="831"/>
      <c r="HL70" s="831"/>
      <c r="HM70" s="831"/>
      <c r="HN70" s="831"/>
      <c r="HO70" s="831"/>
      <c r="HP70" s="831"/>
      <c r="HQ70" s="831"/>
      <c r="HR70" s="831"/>
      <c r="HS70" s="831"/>
      <c r="HT70" s="831"/>
      <c r="HU70" s="831"/>
      <c r="HV70" s="831"/>
      <c r="HW70" s="831"/>
      <c r="HX70" s="831"/>
      <c r="HY70" s="831"/>
      <c r="HZ70" s="831"/>
      <c r="IA70" s="831"/>
      <c r="IB70" s="831"/>
      <c r="IC70" s="831"/>
      <c r="ID70" s="831"/>
      <c r="IE70" s="831"/>
      <c r="IF70" s="831"/>
      <c r="IG70" s="831"/>
      <c r="IH70" s="831"/>
      <c r="II70" s="831"/>
      <c r="IJ70" s="831"/>
      <c r="IK70" s="831"/>
      <c r="IL70" s="831"/>
      <c r="IM70" s="831"/>
      <c r="IN70" s="831"/>
      <c r="IO70" s="831"/>
    </row>
    <row r="71" spans="1:249" ht="17.25" customHeight="1">
      <c r="A71" s="1437">
        <v>65</v>
      </c>
      <c r="B71" s="831"/>
      <c r="C71" s="831"/>
      <c r="D71" s="328" t="s">
        <v>1231</v>
      </c>
      <c r="E71" s="830">
        <v>50</v>
      </c>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1"/>
      <c r="BA71" s="831"/>
      <c r="BB71" s="831"/>
      <c r="BC71" s="831"/>
      <c r="BD71" s="831"/>
      <c r="BE71" s="831"/>
      <c r="BF71" s="831"/>
      <c r="BG71" s="831"/>
      <c r="BH71" s="831"/>
      <c r="BI71" s="831"/>
      <c r="BJ71" s="831"/>
      <c r="BK71" s="831"/>
      <c r="BL71" s="831"/>
      <c r="BM71" s="831"/>
      <c r="BN71" s="831"/>
      <c r="BO71" s="831"/>
      <c r="BP71" s="831"/>
      <c r="BQ71" s="831"/>
      <c r="BR71" s="831"/>
      <c r="BS71" s="831"/>
      <c r="BT71" s="831"/>
      <c r="BU71" s="831"/>
      <c r="BV71" s="831"/>
      <c r="BW71" s="831"/>
      <c r="BX71" s="831"/>
      <c r="BY71" s="831"/>
      <c r="BZ71" s="831"/>
      <c r="CA71" s="831"/>
      <c r="CB71" s="831"/>
      <c r="CC71" s="831"/>
      <c r="CD71" s="831"/>
      <c r="CE71" s="831"/>
      <c r="CF71" s="831"/>
      <c r="CG71" s="831"/>
      <c r="CH71" s="831"/>
      <c r="CI71" s="831"/>
      <c r="CJ71" s="831"/>
      <c r="CK71" s="831"/>
      <c r="CL71" s="831"/>
      <c r="CM71" s="831"/>
      <c r="CN71" s="831"/>
      <c r="CO71" s="831"/>
      <c r="CP71" s="831"/>
      <c r="CQ71" s="831"/>
      <c r="CR71" s="831"/>
      <c r="CS71" s="831"/>
      <c r="CT71" s="831"/>
      <c r="CU71" s="831"/>
      <c r="CV71" s="831"/>
      <c r="CW71" s="831"/>
      <c r="CX71" s="831"/>
      <c r="CY71" s="831"/>
      <c r="CZ71" s="831"/>
      <c r="DA71" s="831"/>
      <c r="DB71" s="831"/>
      <c r="DC71" s="831"/>
      <c r="DD71" s="831"/>
      <c r="DE71" s="831"/>
      <c r="DF71" s="831"/>
      <c r="DG71" s="831"/>
      <c r="DH71" s="831"/>
      <c r="DI71" s="831"/>
      <c r="DJ71" s="831"/>
      <c r="DK71" s="831"/>
      <c r="DL71" s="831"/>
      <c r="DM71" s="831"/>
      <c r="DN71" s="831"/>
      <c r="DO71" s="831"/>
      <c r="DP71" s="831"/>
      <c r="DQ71" s="831"/>
      <c r="DR71" s="831"/>
      <c r="DS71" s="831"/>
      <c r="DT71" s="831"/>
      <c r="DU71" s="831"/>
      <c r="DV71" s="831"/>
      <c r="DW71" s="831"/>
      <c r="DX71" s="831"/>
      <c r="DY71" s="831"/>
      <c r="DZ71" s="831"/>
      <c r="EA71" s="831"/>
      <c r="EB71" s="831"/>
      <c r="EC71" s="831"/>
      <c r="ED71" s="831"/>
      <c r="EE71" s="831"/>
      <c r="EF71" s="831"/>
      <c r="EG71" s="831"/>
      <c r="EH71" s="831"/>
      <c r="EI71" s="831"/>
      <c r="EJ71" s="831"/>
      <c r="EK71" s="831"/>
      <c r="EL71" s="831"/>
      <c r="EM71" s="831"/>
      <c r="EN71" s="831"/>
      <c r="EO71" s="831"/>
      <c r="EP71" s="831"/>
      <c r="EQ71" s="831"/>
      <c r="ER71" s="831"/>
      <c r="ES71" s="831"/>
      <c r="ET71" s="831"/>
      <c r="EU71" s="831"/>
      <c r="EV71" s="831"/>
      <c r="EW71" s="831"/>
      <c r="EX71" s="831"/>
      <c r="EY71" s="831"/>
      <c r="EZ71" s="831"/>
      <c r="FA71" s="831"/>
      <c r="FB71" s="831"/>
      <c r="FC71" s="831"/>
      <c r="FD71" s="831"/>
      <c r="FE71" s="831"/>
      <c r="FF71" s="831"/>
      <c r="FG71" s="831"/>
      <c r="FH71" s="831"/>
      <c r="FI71" s="831"/>
      <c r="FJ71" s="831"/>
      <c r="FK71" s="831"/>
      <c r="FL71" s="831"/>
      <c r="FM71" s="831"/>
      <c r="FN71" s="831"/>
      <c r="FO71" s="831"/>
      <c r="FP71" s="831"/>
      <c r="FQ71" s="831"/>
      <c r="FR71" s="831"/>
      <c r="FS71" s="831"/>
      <c r="FT71" s="831"/>
      <c r="FU71" s="831"/>
      <c r="FV71" s="831"/>
      <c r="FW71" s="831"/>
      <c r="FX71" s="831"/>
      <c r="FY71" s="831"/>
      <c r="FZ71" s="831"/>
      <c r="GA71" s="831"/>
      <c r="GB71" s="831"/>
      <c r="GC71" s="831"/>
      <c r="GD71" s="831"/>
      <c r="GE71" s="831"/>
      <c r="GF71" s="831"/>
      <c r="GG71" s="831"/>
      <c r="GH71" s="831"/>
      <c r="GI71" s="831"/>
      <c r="GJ71" s="831"/>
      <c r="GK71" s="831"/>
      <c r="GL71" s="831"/>
      <c r="GM71" s="831"/>
      <c r="GN71" s="831"/>
      <c r="GO71" s="831"/>
      <c r="GP71" s="831"/>
      <c r="GQ71" s="831"/>
      <c r="GR71" s="831"/>
      <c r="GS71" s="831"/>
      <c r="GT71" s="831"/>
      <c r="GU71" s="831"/>
      <c r="GV71" s="831"/>
      <c r="GW71" s="831"/>
      <c r="GX71" s="831"/>
      <c r="GY71" s="831"/>
      <c r="GZ71" s="831"/>
      <c r="HA71" s="831"/>
      <c r="HB71" s="831"/>
      <c r="HC71" s="831"/>
      <c r="HD71" s="831"/>
      <c r="HE71" s="831"/>
      <c r="HF71" s="831"/>
      <c r="HG71" s="831"/>
      <c r="HH71" s="831"/>
      <c r="HI71" s="831"/>
      <c r="HJ71" s="831"/>
      <c r="HK71" s="831"/>
      <c r="HL71" s="831"/>
      <c r="HM71" s="831"/>
      <c r="HN71" s="831"/>
      <c r="HO71" s="831"/>
      <c r="HP71" s="831"/>
      <c r="HQ71" s="831"/>
      <c r="HR71" s="831"/>
      <c r="HS71" s="831"/>
      <c r="HT71" s="831"/>
      <c r="HU71" s="831"/>
      <c r="HV71" s="831"/>
      <c r="HW71" s="831"/>
      <c r="HX71" s="831"/>
      <c r="HY71" s="831"/>
      <c r="HZ71" s="831"/>
      <c r="IA71" s="831"/>
      <c r="IB71" s="831"/>
      <c r="IC71" s="831"/>
      <c r="ID71" s="831"/>
      <c r="IE71" s="831"/>
      <c r="IF71" s="831"/>
      <c r="IG71" s="831"/>
      <c r="IH71" s="831"/>
      <c r="II71" s="831"/>
      <c r="IJ71" s="831"/>
      <c r="IK71" s="831"/>
      <c r="IL71" s="831"/>
      <c r="IM71" s="831"/>
      <c r="IN71" s="831"/>
      <c r="IO71" s="831"/>
    </row>
    <row r="72" spans="1:249" ht="17.25" customHeight="1">
      <c r="A72" s="1437">
        <v>66</v>
      </c>
      <c r="B72" s="831"/>
      <c r="C72" s="831"/>
      <c r="D72" s="328" t="s">
        <v>1232</v>
      </c>
      <c r="E72" s="830">
        <v>50</v>
      </c>
      <c r="F72" s="831"/>
      <c r="G72" s="831"/>
      <c r="H72" s="831"/>
      <c r="I72" s="831"/>
      <c r="J72" s="831"/>
      <c r="K72" s="831"/>
      <c r="L72" s="831"/>
      <c r="M72" s="831"/>
      <c r="N72" s="831"/>
      <c r="O72" s="831"/>
      <c r="P72" s="831"/>
      <c r="Q72" s="831"/>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1"/>
      <c r="BA72" s="831"/>
      <c r="BB72" s="831"/>
      <c r="BC72" s="831"/>
      <c r="BD72" s="831"/>
      <c r="BE72" s="831"/>
      <c r="BF72" s="831"/>
      <c r="BG72" s="831"/>
      <c r="BH72" s="831"/>
      <c r="BI72" s="831"/>
      <c r="BJ72" s="831"/>
      <c r="BK72" s="831"/>
      <c r="BL72" s="831"/>
      <c r="BM72" s="831"/>
      <c r="BN72" s="831"/>
      <c r="BO72" s="831"/>
      <c r="BP72" s="831"/>
      <c r="BQ72" s="831"/>
      <c r="BR72" s="831"/>
      <c r="BS72" s="831"/>
      <c r="BT72" s="831"/>
      <c r="BU72" s="831"/>
      <c r="BV72" s="831"/>
      <c r="BW72" s="831"/>
      <c r="BX72" s="831"/>
      <c r="BY72" s="831"/>
      <c r="BZ72" s="831"/>
      <c r="CA72" s="831"/>
      <c r="CB72" s="831"/>
      <c r="CC72" s="831"/>
      <c r="CD72" s="831"/>
      <c r="CE72" s="831"/>
      <c r="CF72" s="831"/>
      <c r="CG72" s="831"/>
      <c r="CH72" s="831"/>
      <c r="CI72" s="831"/>
      <c r="CJ72" s="831"/>
      <c r="CK72" s="831"/>
      <c r="CL72" s="831"/>
      <c r="CM72" s="831"/>
      <c r="CN72" s="831"/>
      <c r="CO72" s="831"/>
      <c r="CP72" s="831"/>
      <c r="CQ72" s="831"/>
      <c r="CR72" s="831"/>
      <c r="CS72" s="831"/>
      <c r="CT72" s="831"/>
      <c r="CU72" s="831"/>
      <c r="CV72" s="831"/>
      <c r="CW72" s="831"/>
      <c r="CX72" s="831"/>
      <c r="CY72" s="831"/>
      <c r="CZ72" s="831"/>
      <c r="DA72" s="831"/>
      <c r="DB72" s="831"/>
      <c r="DC72" s="831"/>
      <c r="DD72" s="831"/>
      <c r="DE72" s="831"/>
      <c r="DF72" s="831"/>
      <c r="DG72" s="831"/>
      <c r="DH72" s="831"/>
      <c r="DI72" s="831"/>
      <c r="DJ72" s="831"/>
      <c r="DK72" s="831"/>
      <c r="DL72" s="831"/>
      <c r="DM72" s="831"/>
      <c r="DN72" s="831"/>
      <c r="DO72" s="831"/>
      <c r="DP72" s="831"/>
      <c r="DQ72" s="831"/>
      <c r="DR72" s="831"/>
      <c r="DS72" s="831"/>
      <c r="DT72" s="831"/>
      <c r="DU72" s="831"/>
      <c r="DV72" s="831"/>
      <c r="DW72" s="831"/>
      <c r="DX72" s="831"/>
      <c r="DY72" s="831"/>
      <c r="DZ72" s="831"/>
      <c r="EA72" s="831"/>
      <c r="EB72" s="831"/>
      <c r="EC72" s="831"/>
      <c r="ED72" s="831"/>
      <c r="EE72" s="831"/>
      <c r="EF72" s="831"/>
      <c r="EG72" s="831"/>
      <c r="EH72" s="831"/>
      <c r="EI72" s="831"/>
      <c r="EJ72" s="831"/>
      <c r="EK72" s="831"/>
      <c r="EL72" s="831"/>
      <c r="EM72" s="831"/>
      <c r="EN72" s="831"/>
      <c r="EO72" s="831"/>
      <c r="EP72" s="831"/>
      <c r="EQ72" s="831"/>
      <c r="ER72" s="831"/>
      <c r="ES72" s="831"/>
      <c r="ET72" s="831"/>
      <c r="EU72" s="831"/>
      <c r="EV72" s="831"/>
      <c r="EW72" s="831"/>
      <c r="EX72" s="831"/>
      <c r="EY72" s="831"/>
      <c r="EZ72" s="831"/>
      <c r="FA72" s="831"/>
      <c r="FB72" s="831"/>
      <c r="FC72" s="831"/>
      <c r="FD72" s="831"/>
      <c r="FE72" s="831"/>
      <c r="FF72" s="831"/>
      <c r="FG72" s="831"/>
      <c r="FH72" s="831"/>
      <c r="FI72" s="831"/>
      <c r="FJ72" s="831"/>
      <c r="FK72" s="831"/>
      <c r="FL72" s="831"/>
      <c r="FM72" s="831"/>
      <c r="FN72" s="831"/>
      <c r="FO72" s="831"/>
      <c r="FP72" s="831"/>
      <c r="FQ72" s="831"/>
      <c r="FR72" s="831"/>
      <c r="FS72" s="831"/>
      <c r="FT72" s="831"/>
      <c r="FU72" s="831"/>
      <c r="FV72" s="831"/>
      <c r="FW72" s="831"/>
      <c r="FX72" s="831"/>
      <c r="FY72" s="831"/>
      <c r="FZ72" s="831"/>
      <c r="GA72" s="831"/>
      <c r="GB72" s="831"/>
      <c r="GC72" s="831"/>
      <c r="GD72" s="831"/>
      <c r="GE72" s="831"/>
      <c r="GF72" s="831"/>
      <c r="GG72" s="831"/>
      <c r="GH72" s="831"/>
      <c r="GI72" s="831"/>
      <c r="GJ72" s="831"/>
      <c r="GK72" s="831"/>
      <c r="GL72" s="831"/>
      <c r="GM72" s="831"/>
      <c r="GN72" s="831"/>
      <c r="GO72" s="831"/>
      <c r="GP72" s="831"/>
      <c r="GQ72" s="831"/>
      <c r="GR72" s="831"/>
      <c r="GS72" s="831"/>
      <c r="GT72" s="831"/>
      <c r="GU72" s="831"/>
      <c r="GV72" s="831"/>
      <c r="GW72" s="831"/>
      <c r="GX72" s="831"/>
      <c r="GY72" s="831"/>
      <c r="GZ72" s="831"/>
      <c r="HA72" s="831"/>
      <c r="HB72" s="831"/>
      <c r="HC72" s="831"/>
      <c r="HD72" s="831"/>
      <c r="HE72" s="831"/>
      <c r="HF72" s="831"/>
      <c r="HG72" s="831"/>
      <c r="HH72" s="831"/>
      <c r="HI72" s="831"/>
      <c r="HJ72" s="831"/>
      <c r="HK72" s="831"/>
      <c r="HL72" s="831"/>
      <c r="HM72" s="831"/>
      <c r="HN72" s="831"/>
      <c r="HO72" s="831"/>
      <c r="HP72" s="831"/>
      <c r="HQ72" s="831"/>
      <c r="HR72" s="831"/>
      <c r="HS72" s="831"/>
      <c r="HT72" s="831"/>
      <c r="HU72" s="831"/>
      <c r="HV72" s="831"/>
      <c r="HW72" s="831"/>
      <c r="HX72" s="831"/>
      <c r="HY72" s="831"/>
      <c r="HZ72" s="831"/>
      <c r="IA72" s="831"/>
      <c r="IB72" s="831"/>
      <c r="IC72" s="831"/>
      <c r="ID72" s="831"/>
      <c r="IE72" s="831"/>
      <c r="IF72" s="831"/>
      <c r="IG72" s="831"/>
      <c r="IH72" s="831"/>
      <c r="II72" s="831"/>
      <c r="IJ72" s="831"/>
      <c r="IK72" s="831"/>
      <c r="IL72" s="831"/>
      <c r="IM72" s="831"/>
      <c r="IN72" s="831"/>
      <c r="IO72" s="831"/>
    </row>
    <row r="73" spans="1:249" ht="17.25" customHeight="1">
      <c r="A73" s="1437">
        <v>67</v>
      </c>
      <c r="B73" s="831"/>
      <c r="C73" s="831"/>
      <c r="D73" s="1496" t="s">
        <v>1233</v>
      </c>
      <c r="E73" s="830">
        <v>50</v>
      </c>
      <c r="F73" s="831"/>
      <c r="G73" s="831"/>
      <c r="H73" s="831"/>
      <c r="I73" s="831"/>
      <c r="J73" s="831"/>
      <c r="K73" s="831"/>
      <c r="L73" s="831"/>
      <c r="M73" s="831"/>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1"/>
      <c r="BA73" s="831"/>
      <c r="BB73" s="831"/>
      <c r="BC73" s="831"/>
      <c r="BD73" s="831"/>
      <c r="BE73" s="831"/>
      <c r="BF73" s="831"/>
      <c r="BG73" s="831"/>
      <c r="BH73" s="831"/>
      <c r="BI73" s="831"/>
      <c r="BJ73" s="831"/>
      <c r="BK73" s="831"/>
      <c r="BL73" s="831"/>
      <c r="BM73" s="831"/>
      <c r="BN73" s="831"/>
      <c r="BO73" s="831"/>
      <c r="BP73" s="831"/>
      <c r="BQ73" s="831"/>
      <c r="BR73" s="831"/>
      <c r="BS73" s="831"/>
      <c r="BT73" s="831"/>
      <c r="BU73" s="831"/>
      <c r="BV73" s="831"/>
      <c r="BW73" s="831"/>
      <c r="BX73" s="831"/>
      <c r="BY73" s="831"/>
      <c r="BZ73" s="831"/>
      <c r="CA73" s="831"/>
      <c r="CB73" s="831"/>
      <c r="CC73" s="831"/>
      <c r="CD73" s="831"/>
      <c r="CE73" s="831"/>
      <c r="CF73" s="831"/>
      <c r="CG73" s="831"/>
      <c r="CH73" s="831"/>
      <c r="CI73" s="831"/>
      <c r="CJ73" s="831"/>
      <c r="CK73" s="831"/>
      <c r="CL73" s="831"/>
      <c r="CM73" s="831"/>
      <c r="CN73" s="831"/>
      <c r="CO73" s="831"/>
      <c r="CP73" s="831"/>
      <c r="CQ73" s="831"/>
      <c r="CR73" s="831"/>
      <c r="CS73" s="831"/>
      <c r="CT73" s="831"/>
      <c r="CU73" s="831"/>
      <c r="CV73" s="831"/>
      <c r="CW73" s="831"/>
      <c r="CX73" s="831"/>
      <c r="CY73" s="831"/>
      <c r="CZ73" s="831"/>
      <c r="DA73" s="831"/>
      <c r="DB73" s="831"/>
      <c r="DC73" s="831"/>
      <c r="DD73" s="831"/>
      <c r="DE73" s="831"/>
      <c r="DF73" s="831"/>
      <c r="DG73" s="831"/>
      <c r="DH73" s="831"/>
      <c r="DI73" s="831"/>
      <c r="DJ73" s="831"/>
      <c r="DK73" s="831"/>
      <c r="DL73" s="831"/>
      <c r="DM73" s="831"/>
      <c r="DN73" s="831"/>
      <c r="DO73" s="831"/>
      <c r="DP73" s="831"/>
      <c r="DQ73" s="831"/>
      <c r="DR73" s="831"/>
      <c r="DS73" s="831"/>
      <c r="DT73" s="831"/>
      <c r="DU73" s="831"/>
      <c r="DV73" s="831"/>
      <c r="DW73" s="831"/>
      <c r="DX73" s="831"/>
      <c r="DY73" s="831"/>
      <c r="DZ73" s="831"/>
      <c r="EA73" s="831"/>
      <c r="EB73" s="831"/>
      <c r="EC73" s="831"/>
      <c r="ED73" s="831"/>
      <c r="EE73" s="831"/>
      <c r="EF73" s="831"/>
      <c r="EG73" s="831"/>
      <c r="EH73" s="831"/>
      <c r="EI73" s="831"/>
      <c r="EJ73" s="831"/>
      <c r="EK73" s="831"/>
      <c r="EL73" s="831"/>
      <c r="EM73" s="831"/>
      <c r="EN73" s="831"/>
      <c r="EO73" s="831"/>
      <c r="EP73" s="831"/>
      <c r="EQ73" s="831"/>
      <c r="ER73" s="831"/>
      <c r="ES73" s="831"/>
      <c r="ET73" s="831"/>
      <c r="EU73" s="831"/>
      <c r="EV73" s="831"/>
      <c r="EW73" s="831"/>
      <c r="EX73" s="831"/>
      <c r="EY73" s="831"/>
      <c r="EZ73" s="831"/>
      <c r="FA73" s="831"/>
      <c r="FB73" s="831"/>
      <c r="FC73" s="831"/>
      <c r="FD73" s="831"/>
      <c r="FE73" s="831"/>
      <c r="FF73" s="831"/>
      <c r="FG73" s="831"/>
      <c r="FH73" s="831"/>
      <c r="FI73" s="831"/>
      <c r="FJ73" s="831"/>
      <c r="FK73" s="831"/>
      <c r="FL73" s="831"/>
      <c r="FM73" s="831"/>
      <c r="FN73" s="831"/>
      <c r="FO73" s="831"/>
      <c r="FP73" s="831"/>
      <c r="FQ73" s="831"/>
      <c r="FR73" s="831"/>
      <c r="FS73" s="831"/>
      <c r="FT73" s="831"/>
      <c r="FU73" s="831"/>
      <c r="FV73" s="831"/>
      <c r="FW73" s="831"/>
      <c r="FX73" s="831"/>
      <c r="FY73" s="831"/>
      <c r="FZ73" s="831"/>
      <c r="GA73" s="831"/>
      <c r="GB73" s="831"/>
      <c r="GC73" s="831"/>
      <c r="GD73" s="831"/>
      <c r="GE73" s="831"/>
      <c r="GF73" s="831"/>
      <c r="GG73" s="831"/>
      <c r="GH73" s="831"/>
      <c r="GI73" s="831"/>
      <c r="GJ73" s="831"/>
      <c r="GK73" s="831"/>
      <c r="GL73" s="831"/>
      <c r="GM73" s="831"/>
      <c r="GN73" s="831"/>
      <c r="GO73" s="831"/>
      <c r="GP73" s="831"/>
      <c r="GQ73" s="831"/>
      <c r="GR73" s="831"/>
      <c r="GS73" s="831"/>
      <c r="GT73" s="831"/>
      <c r="GU73" s="831"/>
      <c r="GV73" s="831"/>
      <c r="GW73" s="831"/>
      <c r="GX73" s="831"/>
      <c r="GY73" s="831"/>
      <c r="GZ73" s="831"/>
      <c r="HA73" s="831"/>
      <c r="HB73" s="831"/>
      <c r="HC73" s="831"/>
      <c r="HD73" s="831"/>
      <c r="HE73" s="831"/>
      <c r="HF73" s="831"/>
      <c r="HG73" s="831"/>
      <c r="HH73" s="831"/>
      <c r="HI73" s="831"/>
      <c r="HJ73" s="831"/>
      <c r="HK73" s="831"/>
      <c r="HL73" s="831"/>
      <c r="HM73" s="831"/>
      <c r="HN73" s="831"/>
      <c r="HO73" s="831"/>
      <c r="HP73" s="831"/>
      <c r="HQ73" s="831"/>
      <c r="HR73" s="831"/>
      <c r="HS73" s="831"/>
      <c r="HT73" s="831"/>
      <c r="HU73" s="831"/>
      <c r="HV73" s="831"/>
      <c r="HW73" s="831"/>
      <c r="HX73" s="831"/>
      <c r="HY73" s="831"/>
      <c r="HZ73" s="831"/>
      <c r="IA73" s="831"/>
      <c r="IB73" s="831"/>
      <c r="IC73" s="831"/>
      <c r="ID73" s="831"/>
      <c r="IE73" s="831"/>
      <c r="IF73" s="831"/>
      <c r="IG73" s="831"/>
      <c r="IH73" s="831"/>
      <c r="II73" s="831"/>
      <c r="IJ73" s="831"/>
      <c r="IK73" s="831"/>
      <c r="IL73" s="831"/>
      <c r="IM73" s="831"/>
      <c r="IN73" s="831"/>
      <c r="IO73" s="831"/>
    </row>
    <row r="74" spans="1:249" ht="17.25" customHeight="1">
      <c r="A74" s="1437">
        <v>68</v>
      </c>
      <c r="B74" s="831"/>
      <c r="C74" s="831"/>
      <c r="D74" s="328" t="s">
        <v>1234</v>
      </c>
      <c r="E74" s="830">
        <v>100</v>
      </c>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1"/>
      <c r="BA74" s="831"/>
      <c r="BB74" s="831"/>
      <c r="BC74" s="831"/>
      <c r="BD74" s="831"/>
      <c r="BE74" s="831"/>
      <c r="BF74" s="831"/>
      <c r="BG74" s="831"/>
      <c r="BH74" s="831"/>
      <c r="BI74" s="831"/>
      <c r="BJ74" s="831"/>
      <c r="BK74" s="831"/>
      <c r="BL74" s="831"/>
      <c r="BM74" s="831"/>
      <c r="BN74" s="831"/>
      <c r="BO74" s="831"/>
      <c r="BP74" s="831"/>
      <c r="BQ74" s="831"/>
      <c r="BR74" s="831"/>
      <c r="BS74" s="831"/>
      <c r="BT74" s="831"/>
      <c r="BU74" s="831"/>
      <c r="BV74" s="831"/>
      <c r="BW74" s="831"/>
      <c r="BX74" s="831"/>
      <c r="BY74" s="831"/>
      <c r="BZ74" s="831"/>
      <c r="CA74" s="831"/>
      <c r="CB74" s="831"/>
      <c r="CC74" s="831"/>
      <c r="CD74" s="831"/>
      <c r="CE74" s="831"/>
      <c r="CF74" s="831"/>
      <c r="CG74" s="831"/>
      <c r="CH74" s="831"/>
      <c r="CI74" s="831"/>
      <c r="CJ74" s="831"/>
      <c r="CK74" s="831"/>
      <c r="CL74" s="831"/>
      <c r="CM74" s="831"/>
      <c r="CN74" s="831"/>
      <c r="CO74" s="831"/>
      <c r="CP74" s="831"/>
      <c r="CQ74" s="831"/>
      <c r="CR74" s="831"/>
      <c r="CS74" s="831"/>
      <c r="CT74" s="831"/>
      <c r="CU74" s="831"/>
      <c r="CV74" s="831"/>
      <c r="CW74" s="831"/>
      <c r="CX74" s="831"/>
      <c r="CY74" s="831"/>
      <c r="CZ74" s="831"/>
      <c r="DA74" s="831"/>
      <c r="DB74" s="831"/>
      <c r="DC74" s="831"/>
      <c r="DD74" s="831"/>
      <c r="DE74" s="831"/>
      <c r="DF74" s="831"/>
      <c r="DG74" s="831"/>
      <c r="DH74" s="831"/>
      <c r="DI74" s="831"/>
      <c r="DJ74" s="831"/>
      <c r="DK74" s="831"/>
      <c r="DL74" s="831"/>
      <c r="DM74" s="831"/>
      <c r="DN74" s="831"/>
      <c r="DO74" s="831"/>
      <c r="DP74" s="831"/>
      <c r="DQ74" s="831"/>
      <c r="DR74" s="831"/>
      <c r="DS74" s="831"/>
      <c r="DT74" s="831"/>
      <c r="DU74" s="831"/>
      <c r="DV74" s="831"/>
      <c r="DW74" s="831"/>
      <c r="DX74" s="831"/>
      <c r="DY74" s="831"/>
      <c r="DZ74" s="831"/>
      <c r="EA74" s="831"/>
      <c r="EB74" s="831"/>
      <c r="EC74" s="831"/>
      <c r="ED74" s="831"/>
      <c r="EE74" s="831"/>
      <c r="EF74" s="831"/>
      <c r="EG74" s="831"/>
      <c r="EH74" s="831"/>
      <c r="EI74" s="831"/>
      <c r="EJ74" s="831"/>
      <c r="EK74" s="831"/>
      <c r="EL74" s="831"/>
      <c r="EM74" s="831"/>
      <c r="EN74" s="831"/>
      <c r="EO74" s="831"/>
      <c r="EP74" s="831"/>
      <c r="EQ74" s="831"/>
      <c r="ER74" s="831"/>
      <c r="ES74" s="831"/>
      <c r="ET74" s="831"/>
      <c r="EU74" s="831"/>
      <c r="EV74" s="831"/>
      <c r="EW74" s="831"/>
      <c r="EX74" s="831"/>
      <c r="EY74" s="831"/>
      <c r="EZ74" s="831"/>
      <c r="FA74" s="831"/>
      <c r="FB74" s="831"/>
      <c r="FC74" s="831"/>
      <c r="FD74" s="831"/>
      <c r="FE74" s="831"/>
      <c r="FF74" s="831"/>
      <c r="FG74" s="831"/>
      <c r="FH74" s="831"/>
      <c r="FI74" s="831"/>
      <c r="FJ74" s="831"/>
      <c r="FK74" s="831"/>
      <c r="FL74" s="831"/>
      <c r="FM74" s="831"/>
      <c r="FN74" s="831"/>
      <c r="FO74" s="831"/>
      <c r="FP74" s="831"/>
      <c r="FQ74" s="831"/>
      <c r="FR74" s="831"/>
      <c r="FS74" s="831"/>
      <c r="FT74" s="831"/>
      <c r="FU74" s="831"/>
      <c r="FV74" s="831"/>
      <c r="FW74" s="831"/>
      <c r="FX74" s="831"/>
      <c r="FY74" s="831"/>
      <c r="FZ74" s="831"/>
      <c r="GA74" s="831"/>
      <c r="GB74" s="831"/>
      <c r="GC74" s="831"/>
      <c r="GD74" s="831"/>
      <c r="GE74" s="831"/>
      <c r="GF74" s="831"/>
      <c r="GG74" s="831"/>
      <c r="GH74" s="831"/>
      <c r="GI74" s="831"/>
      <c r="GJ74" s="831"/>
      <c r="GK74" s="831"/>
      <c r="GL74" s="831"/>
      <c r="GM74" s="831"/>
      <c r="GN74" s="831"/>
      <c r="GO74" s="831"/>
      <c r="GP74" s="831"/>
      <c r="GQ74" s="831"/>
      <c r="GR74" s="831"/>
      <c r="GS74" s="831"/>
      <c r="GT74" s="831"/>
      <c r="GU74" s="831"/>
      <c r="GV74" s="831"/>
      <c r="GW74" s="831"/>
      <c r="GX74" s="831"/>
      <c r="GY74" s="831"/>
      <c r="GZ74" s="831"/>
      <c r="HA74" s="831"/>
      <c r="HB74" s="831"/>
      <c r="HC74" s="831"/>
      <c r="HD74" s="831"/>
      <c r="HE74" s="831"/>
      <c r="HF74" s="831"/>
      <c r="HG74" s="831"/>
      <c r="HH74" s="831"/>
      <c r="HI74" s="831"/>
      <c r="HJ74" s="831"/>
      <c r="HK74" s="831"/>
      <c r="HL74" s="831"/>
      <c r="HM74" s="831"/>
      <c r="HN74" s="831"/>
      <c r="HO74" s="831"/>
      <c r="HP74" s="831"/>
      <c r="HQ74" s="831"/>
      <c r="HR74" s="831"/>
      <c r="HS74" s="831"/>
      <c r="HT74" s="831"/>
      <c r="HU74" s="831"/>
      <c r="HV74" s="831"/>
      <c r="HW74" s="831"/>
      <c r="HX74" s="831"/>
      <c r="HY74" s="831"/>
      <c r="HZ74" s="831"/>
      <c r="IA74" s="831"/>
      <c r="IB74" s="831"/>
      <c r="IC74" s="831"/>
      <c r="ID74" s="831"/>
      <c r="IE74" s="831"/>
      <c r="IF74" s="831"/>
      <c r="IG74" s="831"/>
      <c r="IH74" s="831"/>
      <c r="II74" s="831"/>
      <c r="IJ74" s="831"/>
      <c r="IK74" s="831"/>
      <c r="IL74" s="831"/>
      <c r="IM74" s="831"/>
      <c r="IN74" s="831"/>
      <c r="IO74" s="831"/>
    </row>
    <row r="75" spans="1:249" ht="17.25" customHeight="1">
      <c r="A75" s="1437">
        <v>69</v>
      </c>
      <c r="B75" s="831"/>
      <c r="C75" s="831"/>
      <c r="D75" s="328" t="s">
        <v>1235</v>
      </c>
      <c r="E75" s="830">
        <v>70</v>
      </c>
      <c r="F75" s="831"/>
      <c r="G75" s="831"/>
      <c r="H75" s="831"/>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831"/>
      <c r="AJ75" s="831"/>
      <c r="AK75" s="831"/>
      <c r="AL75" s="831"/>
      <c r="AM75" s="831"/>
      <c r="AN75" s="831"/>
      <c r="AO75" s="831"/>
      <c r="AP75" s="831"/>
      <c r="AQ75" s="831"/>
      <c r="AR75" s="831"/>
      <c r="AS75" s="831"/>
      <c r="AT75" s="831"/>
      <c r="AU75" s="831"/>
      <c r="AV75" s="831"/>
      <c r="AW75" s="831"/>
      <c r="AX75" s="831"/>
      <c r="AY75" s="831"/>
      <c r="AZ75" s="831"/>
      <c r="BA75" s="831"/>
      <c r="BB75" s="831"/>
      <c r="BC75" s="831"/>
      <c r="BD75" s="831"/>
      <c r="BE75" s="831"/>
      <c r="BF75" s="831"/>
      <c r="BG75" s="831"/>
      <c r="BH75" s="831"/>
      <c r="BI75" s="831"/>
      <c r="BJ75" s="831"/>
      <c r="BK75" s="831"/>
      <c r="BL75" s="831"/>
      <c r="BM75" s="831"/>
      <c r="BN75" s="831"/>
      <c r="BO75" s="831"/>
      <c r="BP75" s="831"/>
      <c r="BQ75" s="831"/>
      <c r="BR75" s="831"/>
      <c r="BS75" s="831"/>
      <c r="BT75" s="831"/>
      <c r="BU75" s="831"/>
      <c r="BV75" s="831"/>
      <c r="BW75" s="831"/>
      <c r="BX75" s="831"/>
      <c r="BY75" s="831"/>
      <c r="BZ75" s="831"/>
      <c r="CA75" s="831"/>
      <c r="CB75" s="831"/>
      <c r="CC75" s="831"/>
      <c r="CD75" s="831"/>
      <c r="CE75" s="831"/>
      <c r="CF75" s="831"/>
      <c r="CG75" s="831"/>
      <c r="CH75" s="831"/>
      <c r="CI75" s="831"/>
      <c r="CJ75" s="831"/>
      <c r="CK75" s="831"/>
      <c r="CL75" s="831"/>
      <c r="CM75" s="831"/>
      <c r="CN75" s="831"/>
      <c r="CO75" s="831"/>
      <c r="CP75" s="831"/>
      <c r="CQ75" s="831"/>
      <c r="CR75" s="831"/>
      <c r="CS75" s="831"/>
      <c r="CT75" s="831"/>
      <c r="CU75" s="831"/>
      <c r="CV75" s="831"/>
      <c r="CW75" s="831"/>
      <c r="CX75" s="831"/>
      <c r="CY75" s="831"/>
      <c r="CZ75" s="831"/>
      <c r="DA75" s="831"/>
      <c r="DB75" s="831"/>
      <c r="DC75" s="831"/>
      <c r="DD75" s="831"/>
      <c r="DE75" s="831"/>
      <c r="DF75" s="831"/>
      <c r="DG75" s="831"/>
      <c r="DH75" s="831"/>
      <c r="DI75" s="831"/>
      <c r="DJ75" s="831"/>
      <c r="DK75" s="831"/>
      <c r="DL75" s="831"/>
      <c r="DM75" s="831"/>
      <c r="DN75" s="831"/>
      <c r="DO75" s="831"/>
      <c r="DP75" s="831"/>
      <c r="DQ75" s="831"/>
      <c r="DR75" s="831"/>
      <c r="DS75" s="831"/>
      <c r="DT75" s="831"/>
      <c r="DU75" s="831"/>
      <c r="DV75" s="831"/>
      <c r="DW75" s="831"/>
      <c r="DX75" s="831"/>
      <c r="DY75" s="831"/>
      <c r="DZ75" s="831"/>
      <c r="EA75" s="831"/>
      <c r="EB75" s="831"/>
      <c r="EC75" s="831"/>
      <c r="ED75" s="831"/>
      <c r="EE75" s="831"/>
      <c r="EF75" s="831"/>
      <c r="EG75" s="831"/>
      <c r="EH75" s="831"/>
      <c r="EI75" s="831"/>
      <c r="EJ75" s="831"/>
      <c r="EK75" s="831"/>
      <c r="EL75" s="831"/>
      <c r="EM75" s="831"/>
      <c r="EN75" s="831"/>
      <c r="EO75" s="831"/>
      <c r="EP75" s="831"/>
      <c r="EQ75" s="831"/>
      <c r="ER75" s="831"/>
      <c r="ES75" s="831"/>
      <c r="ET75" s="831"/>
      <c r="EU75" s="831"/>
      <c r="EV75" s="831"/>
      <c r="EW75" s="831"/>
      <c r="EX75" s="831"/>
      <c r="EY75" s="831"/>
      <c r="EZ75" s="831"/>
      <c r="FA75" s="831"/>
      <c r="FB75" s="831"/>
      <c r="FC75" s="831"/>
      <c r="FD75" s="831"/>
      <c r="FE75" s="831"/>
      <c r="FF75" s="831"/>
      <c r="FG75" s="831"/>
      <c r="FH75" s="831"/>
      <c r="FI75" s="831"/>
      <c r="FJ75" s="831"/>
      <c r="FK75" s="831"/>
      <c r="FL75" s="831"/>
      <c r="FM75" s="831"/>
      <c r="FN75" s="831"/>
      <c r="FO75" s="831"/>
      <c r="FP75" s="831"/>
      <c r="FQ75" s="831"/>
      <c r="FR75" s="831"/>
      <c r="FS75" s="831"/>
      <c r="FT75" s="831"/>
      <c r="FU75" s="831"/>
      <c r="FV75" s="831"/>
      <c r="FW75" s="831"/>
      <c r="FX75" s="831"/>
      <c r="FY75" s="831"/>
      <c r="FZ75" s="831"/>
      <c r="GA75" s="831"/>
      <c r="GB75" s="831"/>
      <c r="GC75" s="831"/>
      <c r="GD75" s="831"/>
      <c r="GE75" s="831"/>
      <c r="GF75" s="831"/>
      <c r="GG75" s="831"/>
      <c r="GH75" s="831"/>
      <c r="GI75" s="831"/>
      <c r="GJ75" s="831"/>
      <c r="GK75" s="831"/>
      <c r="GL75" s="831"/>
      <c r="GM75" s="831"/>
      <c r="GN75" s="831"/>
      <c r="GO75" s="831"/>
      <c r="GP75" s="831"/>
      <c r="GQ75" s="831"/>
      <c r="GR75" s="831"/>
      <c r="GS75" s="831"/>
      <c r="GT75" s="831"/>
      <c r="GU75" s="831"/>
      <c r="GV75" s="831"/>
      <c r="GW75" s="831"/>
      <c r="GX75" s="831"/>
      <c r="GY75" s="831"/>
      <c r="GZ75" s="831"/>
      <c r="HA75" s="831"/>
      <c r="HB75" s="831"/>
      <c r="HC75" s="831"/>
      <c r="HD75" s="831"/>
      <c r="HE75" s="831"/>
      <c r="HF75" s="831"/>
      <c r="HG75" s="831"/>
      <c r="HH75" s="831"/>
      <c r="HI75" s="831"/>
      <c r="HJ75" s="831"/>
      <c r="HK75" s="831"/>
      <c r="HL75" s="831"/>
      <c r="HM75" s="831"/>
      <c r="HN75" s="831"/>
      <c r="HO75" s="831"/>
      <c r="HP75" s="831"/>
      <c r="HQ75" s="831"/>
      <c r="HR75" s="831"/>
      <c r="HS75" s="831"/>
      <c r="HT75" s="831"/>
      <c r="HU75" s="831"/>
      <c r="HV75" s="831"/>
      <c r="HW75" s="831"/>
      <c r="HX75" s="831"/>
      <c r="HY75" s="831"/>
      <c r="HZ75" s="831"/>
      <c r="IA75" s="831"/>
      <c r="IB75" s="831"/>
      <c r="IC75" s="831"/>
      <c r="ID75" s="831"/>
      <c r="IE75" s="831"/>
      <c r="IF75" s="831"/>
      <c r="IG75" s="831"/>
      <c r="IH75" s="831"/>
      <c r="II75" s="831"/>
      <c r="IJ75" s="831"/>
      <c r="IK75" s="831"/>
      <c r="IL75" s="831"/>
      <c r="IM75" s="831"/>
      <c r="IN75" s="831"/>
      <c r="IO75" s="831"/>
    </row>
    <row r="76" spans="1:249" ht="17.25" customHeight="1">
      <c r="A76" s="1437">
        <v>70</v>
      </c>
      <c r="B76" s="831"/>
      <c r="C76" s="831"/>
      <c r="D76" s="328" t="s">
        <v>1236</v>
      </c>
      <c r="E76" s="830">
        <v>50</v>
      </c>
      <c r="F76" s="831"/>
      <c r="G76" s="831"/>
      <c r="H76" s="831"/>
      <c r="I76" s="831"/>
      <c r="J76" s="831"/>
      <c r="K76" s="831"/>
      <c r="L76" s="831"/>
      <c r="M76" s="831"/>
      <c r="N76" s="831"/>
      <c r="O76" s="831"/>
      <c r="P76" s="831"/>
      <c r="Q76" s="831"/>
      <c r="R76" s="831"/>
      <c r="S76" s="831"/>
      <c r="T76" s="831"/>
      <c r="U76" s="831"/>
      <c r="V76" s="831"/>
      <c r="W76" s="831"/>
      <c r="X76" s="831"/>
      <c r="Y76" s="831"/>
      <c r="Z76" s="831"/>
      <c r="AA76" s="831"/>
      <c r="AB76" s="831"/>
      <c r="AC76" s="831"/>
      <c r="AD76" s="831"/>
      <c r="AE76" s="831"/>
      <c r="AF76" s="831"/>
      <c r="AG76" s="831"/>
      <c r="AH76" s="831"/>
      <c r="AI76" s="831"/>
      <c r="AJ76" s="831"/>
      <c r="AK76" s="831"/>
      <c r="AL76" s="831"/>
      <c r="AM76" s="831"/>
      <c r="AN76" s="831"/>
      <c r="AO76" s="831"/>
      <c r="AP76" s="831"/>
      <c r="AQ76" s="831"/>
      <c r="AR76" s="831"/>
      <c r="AS76" s="831"/>
      <c r="AT76" s="831"/>
      <c r="AU76" s="831"/>
      <c r="AV76" s="831"/>
      <c r="AW76" s="831"/>
      <c r="AX76" s="831"/>
      <c r="AY76" s="831"/>
      <c r="AZ76" s="831"/>
      <c r="BA76" s="831"/>
      <c r="BB76" s="831"/>
      <c r="BC76" s="831"/>
      <c r="BD76" s="831"/>
      <c r="BE76" s="831"/>
      <c r="BF76" s="831"/>
      <c r="BG76" s="831"/>
      <c r="BH76" s="831"/>
      <c r="BI76" s="831"/>
      <c r="BJ76" s="831"/>
      <c r="BK76" s="831"/>
      <c r="BL76" s="831"/>
      <c r="BM76" s="831"/>
      <c r="BN76" s="831"/>
      <c r="BO76" s="831"/>
      <c r="BP76" s="831"/>
      <c r="BQ76" s="831"/>
      <c r="BR76" s="831"/>
      <c r="BS76" s="831"/>
      <c r="BT76" s="831"/>
      <c r="BU76" s="831"/>
      <c r="BV76" s="831"/>
      <c r="BW76" s="831"/>
      <c r="BX76" s="831"/>
      <c r="BY76" s="831"/>
      <c r="BZ76" s="831"/>
      <c r="CA76" s="831"/>
      <c r="CB76" s="831"/>
      <c r="CC76" s="831"/>
      <c r="CD76" s="831"/>
      <c r="CE76" s="831"/>
      <c r="CF76" s="831"/>
      <c r="CG76" s="831"/>
      <c r="CH76" s="831"/>
      <c r="CI76" s="831"/>
      <c r="CJ76" s="831"/>
      <c r="CK76" s="831"/>
      <c r="CL76" s="831"/>
      <c r="CM76" s="831"/>
      <c r="CN76" s="831"/>
      <c r="CO76" s="831"/>
      <c r="CP76" s="831"/>
      <c r="CQ76" s="831"/>
      <c r="CR76" s="831"/>
      <c r="CS76" s="831"/>
      <c r="CT76" s="831"/>
      <c r="CU76" s="831"/>
      <c r="CV76" s="831"/>
      <c r="CW76" s="831"/>
      <c r="CX76" s="831"/>
      <c r="CY76" s="831"/>
      <c r="CZ76" s="831"/>
      <c r="DA76" s="831"/>
      <c r="DB76" s="831"/>
      <c r="DC76" s="831"/>
      <c r="DD76" s="831"/>
      <c r="DE76" s="831"/>
      <c r="DF76" s="831"/>
      <c r="DG76" s="831"/>
      <c r="DH76" s="831"/>
      <c r="DI76" s="831"/>
      <c r="DJ76" s="831"/>
      <c r="DK76" s="831"/>
      <c r="DL76" s="831"/>
      <c r="DM76" s="831"/>
      <c r="DN76" s="831"/>
      <c r="DO76" s="831"/>
      <c r="DP76" s="831"/>
      <c r="DQ76" s="831"/>
      <c r="DR76" s="831"/>
      <c r="DS76" s="831"/>
      <c r="DT76" s="831"/>
      <c r="DU76" s="831"/>
      <c r="DV76" s="831"/>
      <c r="DW76" s="831"/>
      <c r="DX76" s="831"/>
      <c r="DY76" s="831"/>
      <c r="DZ76" s="831"/>
      <c r="EA76" s="831"/>
      <c r="EB76" s="831"/>
      <c r="EC76" s="831"/>
      <c r="ED76" s="831"/>
      <c r="EE76" s="831"/>
      <c r="EF76" s="831"/>
      <c r="EG76" s="831"/>
      <c r="EH76" s="831"/>
      <c r="EI76" s="831"/>
      <c r="EJ76" s="831"/>
      <c r="EK76" s="831"/>
      <c r="EL76" s="831"/>
      <c r="EM76" s="831"/>
      <c r="EN76" s="831"/>
      <c r="EO76" s="831"/>
      <c r="EP76" s="831"/>
      <c r="EQ76" s="831"/>
      <c r="ER76" s="831"/>
      <c r="ES76" s="831"/>
      <c r="ET76" s="831"/>
      <c r="EU76" s="831"/>
      <c r="EV76" s="831"/>
      <c r="EW76" s="831"/>
      <c r="EX76" s="831"/>
      <c r="EY76" s="831"/>
      <c r="EZ76" s="831"/>
      <c r="FA76" s="831"/>
      <c r="FB76" s="831"/>
      <c r="FC76" s="831"/>
      <c r="FD76" s="831"/>
      <c r="FE76" s="831"/>
      <c r="FF76" s="831"/>
      <c r="FG76" s="831"/>
      <c r="FH76" s="831"/>
      <c r="FI76" s="831"/>
      <c r="FJ76" s="831"/>
      <c r="FK76" s="831"/>
      <c r="FL76" s="831"/>
      <c r="FM76" s="831"/>
      <c r="FN76" s="831"/>
      <c r="FO76" s="831"/>
      <c r="FP76" s="831"/>
      <c r="FQ76" s="831"/>
      <c r="FR76" s="831"/>
      <c r="FS76" s="831"/>
      <c r="FT76" s="831"/>
      <c r="FU76" s="831"/>
      <c r="FV76" s="831"/>
      <c r="FW76" s="831"/>
      <c r="FX76" s="831"/>
      <c r="FY76" s="831"/>
      <c r="FZ76" s="831"/>
      <c r="GA76" s="831"/>
      <c r="GB76" s="831"/>
      <c r="GC76" s="831"/>
      <c r="GD76" s="831"/>
      <c r="GE76" s="831"/>
      <c r="GF76" s="831"/>
      <c r="GG76" s="831"/>
      <c r="GH76" s="831"/>
      <c r="GI76" s="831"/>
      <c r="GJ76" s="831"/>
      <c r="GK76" s="831"/>
      <c r="GL76" s="831"/>
      <c r="GM76" s="831"/>
      <c r="GN76" s="831"/>
      <c r="GO76" s="831"/>
      <c r="GP76" s="831"/>
      <c r="GQ76" s="831"/>
      <c r="GR76" s="831"/>
      <c r="GS76" s="831"/>
      <c r="GT76" s="831"/>
      <c r="GU76" s="831"/>
      <c r="GV76" s="831"/>
      <c r="GW76" s="831"/>
      <c r="GX76" s="831"/>
      <c r="GY76" s="831"/>
      <c r="GZ76" s="831"/>
      <c r="HA76" s="831"/>
      <c r="HB76" s="831"/>
      <c r="HC76" s="831"/>
      <c r="HD76" s="831"/>
      <c r="HE76" s="831"/>
      <c r="HF76" s="831"/>
      <c r="HG76" s="831"/>
      <c r="HH76" s="831"/>
      <c r="HI76" s="831"/>
      <c r="HJ76" s="831"/>
      <c r="HK76" s="831"/>
      <c r="HL76" s="831"/>
      <c r="HM76" s="831"/>
      <c r="HN76" s="831"/>
      <c r="HO76" s="831"/>
      <c r="HP76" s="831"/>
      <c r="HQ76" s="831"/>
      <c r="HR76" s="831"/>
      <c r="HS76" s="831"/>
      <c r="HT76" s="831"/>
      <c r="HU76" s="831"/>
      <c r="HV76" s="831"/>
      <c r="HW76" s="831"/>
      <c r="HX76" s="831"/>
      <c r="HY76" s="831"/>
      <c r="HZ76" s="831"/>
      <c r="IA76" s="831"/>
      <c r="IB76" s="831"/>
      <c r="IC76" s="831"/>
      <c r="ID76" s="831"/>
      <c r="IE76" s="831"/>
      <c r="IF76" s="831"/>
      <c r="IG76" s="831"/>
      <c r="IH76" s="831"/>
      <c r="II76" s="831"/>
      <c r="IJ76" s="831"/>
      <c r="IK76" s="831"/>
      <c r="IL76" s="831"/>
      <c r="IM76" s="831"/>
      <c r="IN76" s="831"/>
      <c r="IO76" s="831"/>
    </row>
    <row r="77" spans="1:249" ht="17.25" customHeight="1">
      <c r="A77" s="1437">
        <v>71</v>
      </c>
      <c r="B77" s="831"/>
      <c r="C77" s="831"/>
      <c r="D77" s="328" t="s">
        <v>1242</v>
      </c>
      <c r="E77" s="830">
        <v>200</v>
      </c>
      <c r="F77" s="831"/>
      <c r="G77" s="831"/>
      <c r="H77" s="831"/>
      <c r="I77" s="831"/>
      <c r="J77" s="831"/>
      <c r="K77" s="831"/>
      <c r="L77" s="831"/>
      <c r="M77" s="831"/>
      <c r="N77" s="831"/>
      <c r="O77" s="831"/>
      <c r="P77" s="831"/>
      <c r="Q77" s="831"/>
      <c r="R77" s="831"/>
      <c r="S77" s="831"/>
      <c r="T77" s="831"/>
      <c r="U77" s="831"/>
      <c r="V77" s="831"/>
      <c r="W77" s="831"/>
      <c r="X77" s="831"/>
      <c r="Y77" s="831"/>
      <c r="Z77" s="831"/>
      <c r="AA77" s="831"/>
      <c r="AB77" s="831"/>
      <c r="AC77" s="831"/>
      <c r="AD77" s="831"/>
      <c r="AE77" s="831"/>
      <c r="AF77" s="831"/>
      <c r="AG77" s="831"/>
      <c r="AH77" s="831"/>
      <c r="AI77" s="831"/>
      <c r="AJ77" s="831"/>
      <c r="AK77" s="831"/>
      <c r="AL77" s="831"/>
      <c r="AM77" s="831"/>
      <c r="AN77" s="831"/>
      <c r="AO77" s="831"/>
      <c r="AP77" s="831"/>
      <c r="AQ77" s="831"/>
      <c r="AR77" s="831"/>
      <c r="AS77" s="831"/>
      <c r="AT77" s="831"/>
      <c r="AU77" s="831"/>
      <c r="AV77" s="831"/>
      <c r="AW77" s="831"/>
      <c r="AX77" s="831"/>
      <c r="AY77" s="831"/>
      <c r="AZ77" s="831"/>
      <c r="BA77" s="831"/>
      <c r="BB77" s="831"/>
      <c r="BC77" s="831"/>
      <c r="BD77" s="831"/>
      <c r="BE77" s="831"/>
      <c r="BF77" s="831"/>
      <c r="BG77" s="831"/>
      <c r="BH77" s="831"/>
      <c r="BI77" s="831"/>
      <c r="BJ77" s="831"/>
      <c r="BK77" s="831"/>
      <c r="BL77" s="831"/>
      <c r="BM77" s="831"/>
      <c r="BN77" s="831"/>
      <c r="BO77" s="831"/>
      <c r="BP77" s="831"/>
      <c r="BQ77" s="831"/>
      <c r="BR77" s="831"/>
      <c r="BS77" s="831"/>
      <c r="BT77" s="831"/>
      <c r="BU77" s="831"/>
      <c r="BV77" s="831"/>
      <c r="BW77" s="831"/>
      <c r="BX77" s="831"/>
      <c r="BY77" s="831"/>
      <c r="BZ77" s="831"/>
      <c r="CA77" s="831"/>
      <c r="CB77" s="831"/>
      <c r="CC77" s="831"/>
      <c r="CD77" s="831"/>
      <c r="CE77" s="831"/>
      <c r="CF77" s="831"/>
      <c r="CG77" s="831"/>
      <c r="CH77" s="831"/>
      <c r="CI77" s="831"/>
      <c r="CJ77" s="831"/>
      <c r="CK77" s="831"/>
      <c r="CL77" s="831"/>
      <c r="CM77" s="831"/>
      <c r="CN77" s="831"/>
      <c r="CO77" s="831"/>
      <c r="CP77" s="831"/>
      <c r="CQ77" s="831"/>
      <c r="CR77" s="831"/>
      <c r="CS77" s="831"/>
      <c r="CT77" s="831"/>
      <c r="CU77" s="831"/>
      <c r="CV77" s="831"/>
      <c r="CW77" s="831"/>
      <c r="CX77" s="831"/>
      <c r="CY77" s="831"/>
      <c r="CZ77" s="831"/>
      <c r="DA77" s="831"/>
      <c r="DB77" s="831"/>
      <c r="DC77" s="831"/>
      <c r="DD77" s="831"/>
      <c r="DE77" s="831"/>
      <c r="DF77" s="831"/>
      <c r="DG77" s="831"/>
      <c r="DH77" s="831"/>
      <c r="DI77" s="831"/>
      <c r="DJ77" s="831"/>
      <c r="DK77" s="831"/>
      <c r="DL77" s="831"/>
      <c r="DM77" s="831"/>
      <c r="DN77" s="831"/>
      <c r="DO77" s="831"/>
      <c r="DP77" s="831"/>
      <c r="DQ77" s="831"/>
      <c r="DR77" s="831"/>
      <c r="DS77" s="831"/>
      <c r="DT77" s="831"/>
      <c r="DU77" s="831"/>
      <c r="DV77" s="831"/>
      <c r="DW77" s="831"/>
      <c r="DX77" s="831"/>
      <c r="DY77" s="831"/>
      <c r="DZ77" s="831"/>
      <c r="EA77" s="831"/>
      <c r="EB77" s="831"/>
      <c r="EC77" s="831"/>
      <c r="ED77" s="831"/>
      <c r="EE77" s="831"/>
      <c r="EF77" s="831"/>
      <c r="EG77" s="831"/>
      <c r="EH77" s="831"/>
      <c r="EI77" s="831"/>
      <c r="EJ77" s="831"/>
      <c r="EK77" s="831"/>
      <c r="EL77" s="831"/>
      <c r="EM77" s="831"/>
      <c r="EN77" s="831"/>
      <c r="EO77" s="831"/>
      <c r="EP77" s="831"/>
      <c r="EQ77" s="831"/>
      <c r="ER77" s="831"/>
      <c r="ES77" s="831"/>
      <c r="ET77" s="831"/>
      <c r="EU77" s="831"/>
      <c r="EV77" s="831"/>
      <c r="EW77" s="831"/>
      <c r="EX77" s="831"/>
      <c r="EY77" s="831"/>
      <c r="EZ77" s="831"/>
      <c r="FA77" s="831"/>
      <c r="FB77" s="831"/>
      <c r="FC77" s="831"/>
      <c r="FD77" s="831"/>
      <c r="FE77" s="831"/>
      <c r="FF77" s="831"/>
      <c r="FG77" s="831"/>
      <c r="FH77" s="831"/>
      <c r="FI77" s="831"/>
      <c r="FJ77" s="831"/>
      <c r="FK77" s="831"/>
      <c r="FL77" s="831"/>
      <c r="FM77" s="831"/>
      <c r="FN77" s="831"/>
      <c r="FO77" s="831"/>
      <c r="FP77" s="831"/>
      <c r="FQ77" s="831"/>
      <c r="FR77" s="831"/>
      <c r="FS77" s="831"/>
      <c r="FT77" s="831"/>
      <c r="FU77" s="831"/>
      <c r="FV77" s="831"/>
      <c r="FW77" s="831"/>
      <c r="FX77" s="831"/>
      <c r="FY77" s="831"/>
      <c r="FZ77" s="831"/>
      <c r="GA77" s="831"/>
      <c r="GB77" s="831"/>
      <c r="GC77" s="831"/>
      <c r="GD77" s="831"/>
      <c r="GE77" s="831"/>
      <c r="GF77" s="831"/>
      <c r="GG77" s="831"/>
      <c r="GH77" s="831"/>
      <c r="GI77" s="831"/>
      <c r="GJ77" s="831"/>
      <c r="GK77" s="831"/>
      <c r="GL77" s="831"/>
      <c r="GM77" s="831"/>
      <c r="GN77" s="831"/>
      <c r="GO77" s="831"/>
      <c r="GP77" s="831"/>
      <c r="GQ77" s="831"/>
      <c r="GR77" s="831"/>
      <c r="GS77" s="831"/>
      <c r="GT77" s="831"/>
      <c r="GU77" s="831"/>
      <c r="GV77" s="831"/>
      <c r="GW77" s="831"/>
      <c r="GX77" s="831"/>
      <c r="GY77" s="831"/>
      <c r="GZ77" s="831"/>
      <c r="HA77" s="831"/>
      <c r="HB77" s="831"/>
      <c r="HC77" s="831"/>
      <c r="HD77" s="831"/>
      <c r="HE77" s="831"/>
      <c r="HF77" s="831"/>
      <c r="HG77" s="831"/>
      <c r="HH77" s="831"/>
      <c r="HI77" s="831"/>
      <c r="HJ77" s="831"/>
      <c r="HK77" s="831"/>
      <c r="HL77" s="831"/>
      <c r="HM77" s="831"/>
      <c r="HN77" s="831"/>
      <c r="HO77" s="831"/>
      <c r="HP77" s="831"/>
      <c r="HQ77" s="831"/>
      <c r="HR77" s="831"/>
      <c r="HS77" s="831"/>
      <c r="HT77" s="831"/>
      <c r="HU77" s="831"/>
      <c r="HV77" s="831"/>
      <c r="HW77" s="831"/>
      <c r="HX77" s="831"/>
      <c r="HY77" s="831"/>
      <c r="HZ77" s="831"/>
      <c r="IA77" s="831"/>
      <c r="IB77" s="831"/>
      <c r="IC77" s="831"/>
      <c r="ID77" s="831"/>
      <c r="IE77" s="831"/>
      <c r="IF77" s="831"/>
      <c r="IG77" s="831"/>
      <c r="IH77" s="831"/>
      <c r="II77" s="831"/>
      <c r="IJ77" s="831"/>
      <c r="IK77" s="831"/>
      <c r="IL77" s="831"/>
      <c r="IM77" s="831"/>
      <c r="IN77" s="831"/>
      <c r="IO77" s="831"/>
    </row>
    <row r="78" spans="1:249" ht="17.25" customHeight="1">
      <c r="A78" s="1437">
        <v>72</v>
      </c>
      <c r="B78" s="831"/>
      <c r="C78" s="831"/>
      <c r="D78" s="328" t="s">
        <v>1237</v>
      </c>
      <c r="E78" s="830">
        <v>30</v>
      </c>
      <c r="F78" s="831"/>
      <c r="G78" s="831"/>
      <c r="H78" s="831"/>
      <c r="I78" s="831"/>
      <c r="J78" s="831"/>
      <c r="K78" s="831"/>
      <c r="L78" s="831"/>
      <c r="M78" s="831"/>
      <c r="N78" s="831"/>
      <c r="O78" s="831"/>
      <c r="P78" s="831"/>
      <c r="Q78" s="831"/>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1"/>
      <c r="BA78" s="831"/>
      <c r="BB78" s="831"/>
      <c r="BC78" s="831"/>
      <c r="BD78" s="831"/>
      <c r="BE78" s="831"/>
      <c r="BF78" s="831"/>
      <c r="BG78" s="831"/>
      <c r="BH78" s="831"/>
      <c r="BI78" s="831"/>
      <c r="BJ78" s="831"/>
      <c r="BK78" s="831"/>
      <c r="BL78" s="831"/>
      <c r="BM78" s="831"/>
      <c r="BN78" s="831"/>
      <c r="BO78" s="831"/>
      <c r="BP78" s="831"/>
      <c r="BQ78" s="831"/>
      <c r="BR78" s="831"/>
      <c r="BS78" s="831"/>
      <c r="BT78" s="831"/>
      <c r="BU78" s="831"/>
      <c r="BV78" s="831"/>
      <c r="BW78" s="831"/>
      <c r="BX78" s="831"/>
      <c r="BY78" s="831"/>
      <c r="BZ78" s="831"/>
      <c r="CA78" s="831"/>
      <c r="CB78" s="831"/>
      <c r="CC78" s="831"/>
      <c r="CD78" s="831"/>
      <c r="CE78" s="831"/>
      <c r="CF78" s="831"/>
      <c r="CG78" s="831"/>
      <c r="CH78" s="831"/>
      <c r="CI78" s="831"/>
      <c r="CJ78" s="831"/>
      <c r="CK78" s="831"/>
      <c r="CL78" s="831"/>
      <c r="CM78" s="831"/>
      <c r="CN78" s="831"/>
      <c r="CO78" s="831"/>
      <c r="CP78" s="831"/>
      <c r="CQ78" s="831"/>
      <c r="CR78" s="831"/>
      <c r="CS78" s="831"/>
      <c r="CT78" s="831"/>
      <c r="CU78" s="831"/>
      <c r="CV78" s="831"/>
      <c r="CW78" s="831"/>
      <c r="CX78" s="831"/>
      <c r="CY78" s="831"/>
      <c r="CZ78" s="831"/>
      <c r="DA78" s="831"/>
      <c r="DB78" s="831"/>
      <c r="DC78" s="831"/>
      <c r="DD78" s="831"/>
      <c r="DE78" s="831"/>
      <c r="DF78" s="831"/>
      <c r="DG78" s="831"/>
      <c r="DH78" s="831"/>
      <c r="DI78" s="831"/>
      <c r="DJ78" s="831"/>
      <c r="DK78" s="831"/>
      <c r="DL78" s="831"/>
      <c r="DM78" s="831"/>
      <c r="DN78" s="831"/>
      <c r="DO78" s="831"/>
      <c r="DP78" s="831"/>
      <c r="DQ78" s="831"/>
      <c r="DR78" s="831"/>
      <c r="DS78" s="831"/>
      <c r="DT78" s="831"/>
      <c r="DU78" s="831"/>
      <c r="DV78" s="831"/>
      <c r="DW78" s="831"/>
      <c r="DX78" s="831"/>
      <c r="DY78" s="831"/>
      <c r="DZ78" s="831"/>
      <c r="EA78" s="831"/>
      <c r="EB78" s="831"/>
      <c r="EC78" s="831"/>
      <c r="ED78" s="831"/>
      <c r="EE78" s="831"/>
      <c r="EF78" s="831"/>
      <c r="EG78" s="831"/>
      <c r="EH78" s="831"/>
      <c r="EI78" s="831"/>
      <c r="EJ78" s="831"/>
      <c r="EK78" s="831"/>
      <c r="EL78" s="831"/>
      <c r="EM78" s="831"/>
      <c r="EN78" s="831"/>
      <c r="EO78" s="831"/>
      <c r="EP78" s="831"/>
      <c r="EQ78" s="831"/>
      <c r="ER78" s="831"/>
      <c r="ES78" s="831"/>
      <c r="ET78" s="831"/>
      <c r="EU78" s="831"/>
      <c r="EV78" s="831"/>
      <c r="EW78" s="831"/>
      <c r="EX78" s="831"/>
      <c r="EY78" s="831"/>
      <c r="EZ78" s="831"/>
      <c r="FA78" s="831"/>
      <c r="FB78" s="831"/>
      <c r="FC78" s="831"/>
      <c r="FD78" s="831"/>
      <c r="FE78" s="831"/>
      <c r="FF78" s="831"/>
      <c r="FG78" s="831"/>
      <c r="FH78" s="831"/>
      <c r="FI78" s="831"/>
      <c r="FJ78" s="831"/>
      <c r="FK78" s="831"/>
      <c r="FL78" s="831"/>
      <c r="FM78" s="831"/>
      <c r="FN78" s="831"/>
      <c r="FO78" s="831"/>
      <c r="FP78" s="831"/>
      <c r="FQ78" s="831"/>
      <c r="FR78" s="831"/>
      <c r="FS78" s="831"/>
      <c r="FT78" s="831"/>
      <c r="FU78" s="831"/>
      <c r="FV78" s="831"/>
      <c r="FW78" s="831"/>
      <c r="FX78" s="831"/>
      <c r="FY78" s="831"/>
      <c r="FZ78" s="831"/>
      <c r="GA78" s="831"/>
      <c r="GB78" s="831"/>
      <c r="GC78" s="831"/>
      <c r="GD78" s="831"/>
      <c r="GE78" s="831"/>
      <c r="GF78" s="831"/>
      <c r="GG78" s="831"/>
      <c r="GH78" s="831"/>
      <c r="GI78" s="831"/>
      <c r="GJ78" s="831"/>
      <c r="GK78" s="831"/>
      <c r="GL78" s="831"/>
      <c r="GM78" s="831"/>
      <c r="GN78" s="831"/>
      <c r="GO78" s="831"/>
      <c r="GP78" s="831"/>
      <c r="GQ78" s="831"/>
      <c r="GR78" s="831"/>
      <c r="GS78" s="831"/>
      <c r="GT78" s="831"/>
      <c r="GU78" s="831"/>
      <c r="GV78" s="831"/>
      <c r="GW78" s="831"/>
      <c r="GX78" s="831"/>
      <c r="GY78" s="831"/>
      <c r="GZ78" s="831"/>
      <c r="HA78" s="831"/>
      <c r="HB78" s="831"/>
      <c r="HC78" s="831"/>
      <c r="HD78" s="831"/>
      <c r="HE78" s="831"/>
      <c r="HF78" s="831"/>
      <c r="HG78" s="831"/>
      <c r="HH78" s="831"/>
      <c r="HI78" s="831"/>
      <c r="HJ78" s="831"/>
      <c r="HK78" s="831"/>
      <c r="HL78" s="831"/>
      <c r="HM78" s="831"/>
      <c r="HN78" s="831"/>
      <c r="HO78" s="831"/>
      <c r="HP78" s="831"/>
      <c r="HQ78" s="831"/>
      <c r="HR78" s="831"/>
      <c r="HS78" s="831"/>
      <c r="HT78" s="831"/>
      <c r="HU78" s="831"/>
      <c r="HV78" s="831"/>
      <c r="HW78" s="831"/>
      <c r="HX78" s="831"/>
      <c r="HY78" s="831"/>
      <c r="HZ78" s="831"/>
      <c r="IA78" s="831"/>
      <c r="IB78" s="831"/>
      <c r="IC78" s="831"/>
      <c r="ID78" s="831"/>
      <c r="IE78" s="831"/>
      <c r="IF78" s="831"/>
      <c r="IG78" s="831"/>
      <c r="IH78" s="831"/>
      <c r="II78" s="831"/>
      <c r="IJ78" s="831"/>
      <c r="IK78" s="831"/>
      <c r="IL78" s="831"/>
      <c r="IM78" s="831"/>
      <c r="IN78" s="831"/>
      <c r="IO78" s="831"/>
    </row>
    <row r="79" spans="1:249" ht="17.25" customHeight="1">
      <c r="A79" s="1437">
        <v>73</v>
      </c>
      <c r="B79" s="831"/>
      <c r="C79" s="831"/>
      <c r="D79" s="328" t="s">
        <v>1238</v>
      </c>
      <c r="E79" s="830">
        <v>250</v>
      </c>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1"/>
      <c r="BA79" s="831"/>
      <c r="BB79" s="831"/>
      <c r="BC79" s="831"/>
      <c r="BD79" s="831"/>
      <c r="BE79" s="831"/>
      <c r="BF79" s="831"/>
      <c r="BG79" s="831"/>
      <c r="BH79" s="831"/>
      <c r="BI79" s="831"/>
      <c r="BJ79" s="831"/>
      <c r="BK79" s="831"/>
      <c r="BL79" s="831"/>
      <c r="BM79" s="831"/>
      <c r="BN79" s="831"/>
      <c r="BO79" s="831"/>
      <c r="BP79" s="831"/>
      <c r="BQ79" s="831"/>
      <c r="BR79" s="831"/>
      <c r="BS79" s="831"/>
      <c r="BT79" s="831"/>
      <c r="BU79" s="831"/>
      <c r="BV79" s="831"/>
      <c r="BW79" s="831"/>
      <c r="BX79" s="831"/>
      <c r="BY79" s="831"/>
      <c r="BZ79" s="831"/>
      <c r="CA79" s="831"/>
      <c r="CB79" s="831"/>
      <c r="CC79" s="831"/>
      <c r="CD79" s="831"/>
      <c r="CE79" s="831"/>
      <c r="CF79" s="831"/>
      <c r="CG79" s="831"/>
      <c r="CH79" s="831"/>
      <c r="CI79" s="831"/>
      <c r="CJ79" s="831"/>
      <c r="CK79" s="831"/>
      <c r="CL79" s="831"/>
      <c r="CM79" s="831"/>
      <c r="CN79" s="831"/>
      <c r="CO79" s="831"/>
      <c r="CP79" s="831"/>
      <c r="CQ79" s="831"/>
      <c r="CR79" s="831"/>
      <c r="CS79" s="831"/>
      <c r="CT79" s="831"/>
      <c r="CU79" s="831"/>
      <c r="CV79" s="831"/>
      <c r="CW79" s="831"/>
      <c r="CX79" s="831"/>
      <c r="CY79" s="831"/>
      <c r="CZ79" s="831"/>
      <c r="DA79" s="831"/>
      <c r="DB79" s="831"/>
      <c r="DC79" s="831"/>
      <c r="DD79" s="831"/>
      <c r="DE79" s="831"/>
      <c r="DF79" s="831"/>
      <c r="DG79" s="831"/>
      <c r="DH79" s="831"/>
      <c r="DI79" s="831"/>
      <c r="DJ79" s="831"/>
      <c r="DK79" s="831"/>
      <c r="DL79" s="831"/>
      <c r="DM79" s="831"/>
      <c r="DN79" s="831"/>
      <c r="DO79" s="831"/>
      <c r="DP79" s="831"/>
      <c r="DQ79" s="831"/>
      <c r="DR79" s="831"/>
      <c r="DS79" s="831"/>
      <c r="DT79" s="831"/>
      <c r="DU79" s="831"/>
      <c r="DV79" s="831"/>
      <c r="DW79" s="831"/>
      <c r="DX79" s="831"/>
      <c r="DY79" s="831"/>
      <c r="DZ79" s="831"/>
      <c r="EA79" s="831"/>
      <c r="EB79" s="831"/>
      <c r="EC79" s="831"/>
      <c r="ED79" s="831"/>
      <c r="EE79" s="831"/>
      <c r="EF79" s="831"/>
      <c r="EG79" s="831"/>
      <c r="EH79" s="831"/>
      <c r="EI79" s="831"/>
      <c r="EJ79" s="831"/>
      <c r="EK79" s="831"/>
      <c r="EL79" s="831"/>
      <c r="EM79" s="831"/>
      <c r="EN79" s="831"/>
      <c r="EO79" s="831"/>
      <c r="EP79" s="831"/>
      <c r="EQ79" s="831"/>
      <c r="ER79" s="831"/>
      <c r="ES79" s="831"/>
      <c r="ET79" s="831"/>
      <c r="EU79" s="831"/>
      <c r="EV79" s="831"/>
      <c r="EW79" s="831"/>
      <c r="EX79" s="831"/>
      <c r="EY79" s="831"/>
      <c r="EZ79" s="831"/>
      <c r="FA79" s="831"/>
      <c r="FB79" s="831"/>
      <c r="FC79" s="831"/>
      <c r="FD79" s="831"/>
      <c r="FE79" s="831"/>
      <c r="FF79" s="831"/>
      <c r="FG79" s="831"/>
      <c r="FH79" s="831"/>
      <c r="FI79" s="831"/>
      <c r="FJ79" s="831"/>
      <c r="FK79" s="831"/>
      <c r="FL79" s="831"/>
      <c r="FM79" s="831"/>
      <c r="FN79" s="831"/>
      <c r="FO79" s="831"/>
      <c r="FP79" s="831"/>
      <c r="FQ79" s="831"/>
      <c r="FR79" s="831"/>
      <c r="FS79" s="831"/>
      <c r="FT79" s="831"/>
      <c r="FU79" s="831"/>
      <c r="FV79" s="831"/>
      <c r="FW79" s="831"/>
      <c r="FX79" s="831"/>
      <c r="FY79" s="831"/>
      <c r="FZ79" s="831"/>
      <c r="GA79" s="831"/>
      <c r="GB79" s="831"/>
      <c r="GC79" s="831"/>
      <c r="GD79" s="831"/>
      <c r="GE79" s="831"/>
      <c r="GF79" s="831"/>
      <c r="GG79" s="831"/>
      <c r="GH79" s="831"/>
      <c r="GI79" s="831"/>
      <c r="GJ79" s="831"/>
      <c r="GK79" s="831"/>
      <c r="GL79" s="831"/>
      <c r="GM79" s="831"/>
      <c r="GN79" s="831"/>
      <c r="GO79" s="831"/>
      <c r="GP79" s="831"/>
      <c r="GQ79" s="831"/>
      <c r="GR79" s="831"/>
      <c r="GS79" s="831"/>
      <c r="GT79" s="831"/>
      <c r="GU79" s="831"/>
      <c r="GV79" s="831"/>
      <c r="GW79" s="831"/>
      <c r="GX79" s="831"/>
      <c r="GY79" s="831"/>
      <c r="GZ79" s="831"/>
      <c r="HA79" s="831"/>
      <c r="HB79" s="831"/>
      <c r="HC79" s="831"/>
      <c r="HD79" s="831"/>
      <c r="HE79" s="831"/>
      <c r="HF79" s="831"/>
      <c r="HG79" s="831"/>
      <c r="HH79" s="831"/>
      <c r="HI79" s="831"/>
      <c r="HJ79" s="831"/>
      <c r="HK79" s="831"/>
      <c r="HL79" s="831"/>
      <c r="HM79" s="831"/>
      <c r="HN79" s="831"/>
      <c r="HO79" s="831"/>
      <c r="HP79" s="831"/>
      <c r="HQ79" s="831"/>
      <c r="HR79" s="831"/>
      <c r="HS79" s="831"/>
      <c r="HT79" s="831"/>
      <c r="HU79" s="831"/>
      <c r="HV79" s="831"/>
      <c r="HW79" s="831"/>
      <c r="HX79" s="831"/>
      <c r="HY79" s="831"/>
      <c r="HZ79" s="831"/>
      <c r="IA79" s="831"/>
      <c r="IB79" s="831"/>
      <c r="IC79" s="831"/>
      <c r="ID79" s="831"/>
      <c r="IE79" s="831"/>
      <c r="IF79" s="831"/>
      <c r="IG79" s="831"/>
      <c r="IH79" s="831"/>
      <c r="II79" s="831"/>
      <c r="IJ79" s="831"/>
      <c r="IK79" s="831"/>
      <c r="IL79" s="831"/>
      <c r="IM79" s="831"/>
      <c r="IN79" s="831"/>
      <c r="IO79" s="831"/>
    </row>
    <row r="80" spans="1:249" ht="17.25" customHeight="1">
      <c r="A80" s="1437">
        <v>74</v>
      </c>
      <c r="B80" s="831"/>
      <c r="C80" s="831"/>
      <c r="D80" s="328" t="s">
        <v>1239</v>
      </c>
      <c r="E80" s="830">
        <v>50</v>
      </c>
      <c r="F80" s="831"/>
      <c r="G80" s="831"/>
      <c r="H80" s="831"/>
      <c r="I80" s="831"/>
      <c r="J80" s="831"/>
      <c r="K80" s="831"/>
      <c r="L80" s="831"/>
      <c r="M80" s="831"/>
      <c r="N80" s="831"/>
      <c r="O80" s="831"/>
      <c r="P80" s="831"/>
      <c r="Q80" s="831"/>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1"/>
      <c r="BA80" s="831"/>
      <c r="BB80" s="831"/>
      <c r="BC80" s="831"/>
      <c r="BD80" s="831"/>
      <c r="BE80" s="831"/>
      <c r="BF80" s="831"/>
      <c r="BG80" s="831"/>
      <c r="BH80" s="831"/>
      <c r="BI80" s="831"/>
      <c r="BJ80" s="831"/>
      <c r="BK80" s="831"/>
      <c r="BL80" s="831"/>
      <c r="BM80" s="831"/>
      <c r="BN80" s="831"/>
      <c r="BO80" s="831"/>
      <c r="BP80" s="831"/>
      <c r="BQ80" s="831"/>
      <c r="BR80" s="831"/>
      <c r="BS80" s="831"/>
      <c r="BT80" s="831"/>
      <c r="BU80" s="831"/>
      <c r="BV80" s="831"/>
      <c r="BW80" s="831"/>
      <c r="BX80" s="831"/>
      <c r="BY80" s="831"/>
      <c r="BZ80" s="831"/>
      <c r="CA80" s="831"/>
      <c r="CB80" s="831"/>
      <c r="CC80" s="831"/>
      <c r="CD80" s="831"/>
      <c r="CE80" s="831"/>
      <c r="CF80" s="831"/>
      <c r="CG80" s="831"/>
      <c r="CH80" s="831"/>
      <c r="CI80" s="831"/>
      <c r="CJ80" s="831"/>
      <c r="CK80" s="831"/>
      <c r="CL80" s="831"/>
      <c r="CM80" s="831"/>
      <c r="CN80" s="831"/>
      <c r="CO80" s="831"/>
      <c r="CP80" s="831"/>
      <c r="CQ80" s="831"/>
      <c r="CR80" s="831"/>
      <c r="CS80" s="831"/>
      <c r="CT80" s="831"/>
      <c r="CU80" s="831"/>
      <c r="CV80" s="831"/>
      <c r="CW80" s="831"/>
      <c r="CX80" s="831"/>
      <c r="CY80" s="831"/>
      <c r="CZ80" s="831"/>
      <c r="DA80" s="831"/>
      <c r="DB80" s="831"/>
      <c r="DC80" s="831"/>
      <c r="DD80" s="831"/>
      <c r="DE80" s="831"/>
      <c r="DF80" s="831"/>
      <c r="DG80" s="831"/>
      <c r="DH80" s="831"/>
      <c r="DI80" s="831"/>
      <c r="DJ80" s="831"/>
      <c r="DK80" s="831"/>
      <c r="DL80" s="831"/>
      <c r="DM80" s="831"/>
      <c r="DN80" s="831"/>
      <c r="DO80" s="831"/>
      <c r="DP80" s="831"/>
      <c r="DQ80" s="831"/>
      <c r="DR80" s="831"/>
      <c r="DS80" s="831"/>
      <c r="DT80" s="831"/>
      <c r="DU80" s="831"/>
      <c r="DV80" s="831"/>
      <c r="DW80" s="831"/>
      <c r="DX80" s="831"/>
      <c r="DY80" s="831"/>
      <c r="DZ80" s="831"/>
      <c r="EA80" s="831"/>
      <c r="EB80" s="831"/>
      <c r="EC80" s="831"/>
      <c r="ED80" s="831"/>
      <c r="EE80" s="831"/>
      <c r="EF80" s="831"/>
      <c r="EG80" s="831"/>
      <c r="EH80" s="831"/>
      <c r="EI80" s="831"/>
      <c r="EJ80" s="831"/>
      <c r="EK80" s="831"/>
      <c r="EL80" s="831"/>
      <c r="EM80" s="831"/>
      <c r="EN80" s="831"/>
      <c r="EO80" s="831"/>
      <c r="EP80" s="831"/>
      <c r="EQ80" s="831"/>
      <c r="ER80" s="831"/>
      <c r="ES80" s="831"/>
      <c r="ET80" s="831"/>
      <c r="EU80" s="831"/>
      <c r="EV80" s="831"/>
      <c r="EW80" s="831"/>
      <c r="EX80" s="831"/>
      <c r="EY80" s="831"/>
      <c r="EZ80" s="831"/>
      <c r="FA80" s="831"/>
      <c r="FB80" s="831"/>
      <c r="FC80" s="831"/>
      <c r="FD80" s="831"/>
      <c r="FE80" s="831"/>
      <c r="FF80" s="831"/>
      <c r="FG80" s="831"/>
      <c r="FH80" s="831"/>
      <c r="FI80" s="831"/>
      <c r="FJ80" s="831"/>
      <c r="FK80" s="831"/>
      <c r="FL80" s="831"/>
      <c r="FM80" s="831"/>
      <c r="FN80" s="831"/>
      <c r="FO80" s="831"/>
      <c r="FP80" s="831"/>
      <c r="FQ80" s="831"/>
      <c r="FR80" s="831"/>
      <c r="FS80" s="831"/>
      <c r="FT80" s="831"/>
      <c r="FU80" s="831"/>
      <c r="FV80" s="831"/>
      <c r="FW80" s="831"/>
      <c r="FX80" s="831"/>
      <c r="FY80" s="831"/>
      <c r="FZ80" s="831"/>
      <c r="GA80" s="831"/>
      <c r="GB80" s="831"/>
      <c r="GC80" s="831"/>
      <c r="GD80" s="831"/>
      <c r="GE80" s="831"/>
      <c r="GF80" s="831"/>
      <c r="GG80" s="831"/>
      <c r="GH80" s="831"/>
      <c r="GI80" s="831"/>
      <c r="GJ80" s="831"/>
      <c r="GK80" s="831"/>
      <c r="GL80" s="831"/>
      <c r="GM80" s="831"/>
      <c r="GN80" s="831"/>
      <c r="GO80" s="831"/>
      <c r="GP80" s="831"/>
      <c r="GQ80" s="831"/>
      <c r="GR80" s="831"/>
      <c r="GS80" s="831"/>
      <c r="GT80" s="831"/>
      <c r="GU80" s="831"/>
      <c r="GV80" s="831"/>
      <c r="GW80" s="831"/>
      <c r="GX80" s="831"/>
      <c r="GY80" s="831"/>
      <c r="GZ80" s="831"/>
      <c r="HA80" s="831"/>
      <c r="HB80" s="831"/>
      <c r="HC80" s="831"/>
      <c r="HD80" s="831"/>
      <c r="HE80" s="831"/>
      <c r="HF80" s="831"/>
      <c r="HG80" s="831"/>
      <c r="HH80" s="831"/>
      <c r="HI80" s="831"/>
      <c r="HJ80" s="831"/>
      <c r="HK80" s="831"/>
      <c r="HL80" s="831"/>
      <c r="HM80" s="831"/>
      <c r="HN80" s="831"/>
      <c r="HO80" s="831"/>
      <c r="HP80" s="831"/>
      <c r="HQ80" s="831"/>
      <c r="HR80" s="831"/>
      <c r="HS80" s="831"/>
      <c r="HT80" s="831"/>
      <c r="HU80" s="831"/>
      <c r="HV80" s="831"/>
      <c r="HW80" s="831"/>
      <c r="HX80" s="831"/>
      <c r="HY80" s="831"/>
      <c r="HZ80" s="831"/>
      <c r="IA80" s="831"/>
      <c r="IB80" s="831"/>
      <c r="IC80" s="831"/>
      <c r="ID80" s="831"/>
      <c r="IE80" s="831"/>
      <c r="IF80" s="831"/>
      <c r="IG80" s="831"/>
      <c r="IH80" s="831"/>
      <c r="II80" s="831"/>
      <c r="IJ80" s="831"/>
      <c r="IK80" s="831"/>
      <c r="IL80" s="831"/>
      <c r="IM80" s="831"/>
      <c r="IN80" s="831"/>
      <c r="IO80" s="831"/>
    </row>
    <row r="81" spans="1:249" ht="17.25" customHeight="1">
      <c r="A81" s="1437">
        <v>75</v>
      </c>
      <c r="B81" s="831"/>
      <c r="C81" s="831"/>
      <c r="D81" s="328" t="s">
        <v>1240</v>
      </c>
      <c r="E81" s="1251">
        <v>30</v>
      </c>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1"/>
      <c r="BC81" s="831"/>
      <c r="BD81" s="831"/>
      <c r="BE81" s="831"/>
      <c r="BF81" s="831"/>
      <c r="BG81" s="831"/>
      <c r="BH81" s="831"/>
      <c r="BI81" s="831"/>
      <c r="BJ81" s="831"/>
      <c r="BK81" s="831"/>
      <c r="BL81" s="831"/>
      <c r="BM81" s="831"/>
      <c r="BN81" s="831"/>
      <c r="BO81" s="831"/>
      <c r="BP81" s="831"/>
      <c r="BQ81" s="831"/>
      <c r="BR81" s="831"/>
      <c r="BS81" s="831"/>
      <c r="BT81" s="831"/>
      <c r="BU81" s="831"/>
      <c r="BV81" s="831"/>
      <c r="BW81" s="831"/>
      <c r="BX81" s="831"/>
      <c r="BY81" s="831"/>
      <c r="BZ81" s="831"/>
      <c r="CA81" s="831"/>
      <c r="CB81" s="831"/>
      <c r="CC81" s="831"/>
      <c r="CD81" s="831"/>
      <c r="CE81" s="831"/>
      <c r="CF81" s="831"/>
      <c r="CG81" s="831"/>
      <c r="CH81" s="831"/>
      <c r="CI81" s="831"/>
      <c r="CJ81" s="831"/>
      <c r="CK81" s="831"/>
      <c r="CL81" s="831"/>
      <c r="CM81" s="831"/>
      <c r="CN81" s="831"/>
      <c r="CO81" s="831"/>
      <c r="CP81" s="831"/>
      <c r="CQ81" s="831"/>
      <c r="CR81" s="831"/>
      <c r="CS81" s="831"/>
      <c r="CT81" s="831"/>
      <c r="CU81" s="831"/>
      <c r="CV81" s="831"/>
      <c r="CW81" s="831"/>
      <c r="CX81" s="831"/>
      <c r="CY81" s="831"/>
      <c r="CZ81" s="831"/>
      <c r="DA81" s="831"/>
      <c r="DB81" s="831"/>
      <c r="DC81" s="831"/>
      <c r="DD81" s="831"/>
      <c r="DE81" s="831"/>
      <c r="DF81" s="831"/>
      <c r="DG81" s="831"/>
      <c r="DH81" s="831"/>
      <c r="DI81" s="831"/>
      <c r="DJ81" s="831"/>
      <c r="DK81" s="831"/>
      <c r="DL81" s="831"/>
      <c r="DM81" s="831"/>
      <c r="DN81" s="831"/>
      <c r="DO81" s="831"/>
      <c r="DP81" s="831"/>
      <c r="DQ81" s="831"/>
      <c r="DR81" s="831"/>
      <c r="DS81" s="831"/>
      <c r="DT81" s="831"/>
      <c r="DU81" s="831"/>
      <c r="DV81" s="831"/>
      <c r="DW81" s="831"/>
      <c r="DX81" s="831"/>
      <c r="DY81" s="831"/>
      <c r="DZ81" s="831"/>
      <c r="EA81" s="831"/>
      <c r="EB81" s="831"/>
      <c r="EC81" s="831"/>
      <c r="ED81" s="831"/>
      <c r="EE81" s="831"/>
      <c r="EF81" s="831"/>
      <c r="EG81" s="831"/>
      <c r="EH81" s="831"/>
      <c r="EI81" s="831"/>
      <c r="EJ81" s="831"/>
      <c r="EK81" s="831"/>
      <c r="EL81" s="831"/>
      <c r="EM81" s="831"/>
      <c r="EN81" s="831"/>
      <c r="EO81" s="831"/>
      <c r="EP81" s="831"/>
      <c r="EQ81" s="831"/>
      <c r="ER81" s="831"/>
      <c r="ES81" s="831"/>
      <c r="ET81" s="831"/>
      <c r="EU81" s="831"/>
      <c r="EV81" s="831"/>
      <c r="EW81" s="831"/>
      <c r="EX81" s="831"/>
      <c r="EY81" s="831"/>
      <c r="EZ81" s="831"/>
      <c r="FA81" s="831"/>
      <c r="FB81" s="831"/>
      <c r="FC81" s="831"/>
      <c r="FD81" s="831"/>
      <c r="FE81" s="831"/>
      <c r="FF81" s="831"/>
      <c r="FG81" s="831"/>
      <c r="FH81" s="831"/>
      <c r="FI81" s="831"/>
      <c r="FJ81" s="831"/>
      <c r="FK81" s="831"/>
      <c r="FL81" s="831"/>
      <c r="FM81" s="831"/>
      <c r="FN81" s="831"/>
      <c r="FO81" s="831"/>
      <c r="FP81" s="831"/>
      <c r="FQ81" s="831"/>
      <c r="FR81" s="831"/>
      <c r="FS81" s="831"/>
      <c r="FT81" s="831"/>
      <c r="FU81" s="831"/>
      <c r="FV81" s="831"/>
      <c r="FW81" s="831"/>
      <c r="FX81" s="831"/>
      <c r="FY81" s="831"/>
      <c r="FZ81" s="831"/>
      <c r="GA81" s="831"/>
      <c r="GB81" s="831"/>
      <c r="GC81" s="831"/>
      <c r="GD81" s="831"/>
      <c r="GE81" s="831"/>
      <c r="GF81" s="831"/>
      <c r="GG81" s="831"/>
      <c r="GH81" s="831"/>
      <c r="GI81" s="831"/>
      <c r="GJ81" s="831"/>
      <c r="GK81" s="831"/>
      <c r="GL81" s="831"/>
      <c r="GM81" s="831"/>
      <c r="GN81" s="831"/>
      <c r="GO81" s="831"/>
      <c r="GP81" s="831"/>
      <c r="GQ81" s="831"/>
      <c r="GR81" s="831"/>
      <c r="GS81" s="831"/>
      <c r="GT81" s="831"/>
      <c r="GU81" s="831"/>
      <c r="GV81" s="831"/>
      <c r="GW81" s="831"/>
      <c r="GX81" s="831"/>
      <c r="GY81" s="831"/>
      <c r="GZ81" s="831"/>
      <c r="HA81" s="831"/>
      <c r="HB81" s="831"/>
      <c r="HC81" s="831"/>
      <c r="HD81" s="831"/>
      <c r="HE81" s="831"/>
      <c r="HF81" s="831"/>
      <c r="HG81" s="831"/>
      <c r="HH81" s="831"/>
      <c r="HI81" s="831"/>
      <c r="HJ81" s="831"/>
      <c r="HK81" s="831"/>
      <c r="HL81" s="831"/>
      <c r="HM81" s="831"/>
      <c r="HN81" s="831"/>
      <c r="HO81" s="831"/>
      <c r="HP81" s="831"/>
      <c r="HQ81" s="831"/>
      <c r="HR81" s="831"/>
      <c r="HS81" s="831"/>
      <c r="HT81" s="831"/>
      <c r="HU81" s="831"/>
      <c r="HV81" s="831"/>
      <c r="HW81" s="831"/>
      <c r="HX81" s="831"/>
      <c r="HY81" s="831"/>
      <c r="HZ81" s="831"/>
      <c r="IA81" s="831"/>
      <c r="IB81" s="831"/>
      <c r="IC81" s="831"/>
      <c r="ID81" s="831"/>
      <c r="IE81" s="831"/>
      <c r="IF81" s="831"/>
      <c r="IG81" s="831"/>
      <c r="IH81" s="831"/>
      <c r="II81" s="831"/>
      <c r="IJ81" s="831"/>
      <c r="IK81" s="831"/>
      <c r="IL81" s="831"/>
      <c r="IM81" s="831"/>
      <c r="IN81" s="831"/>
      <c r="IO81" s="831"/>
    </row>
    <row r="82" spans="1:249" ht="17.25" customHeight="1">
      <c r="A82" s="1437">
        <v>76</v>
      </c>
      <c r="B82" s="831"/>
      <c r="C82" s="831"/>
      <c r="D82" s="838" t="s">
        <v>941</v>
      </c>
      <c r="E82" s="862">
        <f>SUM(E66:E81)</f>
        <v>1120</v>
      </c>
      <c r="F82" s="831"/>
      <c r="G82" s="831"/>
      <c r="H82" s="831"/>
      <c r="I82" s="831"/>
      <c r="J82" s="831"/>
      <c r="K82" s="831"/>
      <c r="L82" s="831"/>
      <c r="M82" s="831"/>
      <c r="N82" s="831"/>
      <c r="O82" s="831"/>
      <c r="P82" s="831"/>
      <c r="Q82" s="831"/>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1"/>
      <c r="BA82" s="831"/>
      <c r="BB82" s="831"/>
      <c r="BC82" s="831"/>
      <c r="BD82" s="831"/>
      <c r="BE82" s="831"/>
      <c r="BF82" s="831"/>
      <c r="BG82" s="831"/>
      <c r="BH82" s="831"/>
      <c r="BI82" s="831"/>
      <c r="BJ82" s="831"/>
      <c r="BK82" s="831"/>
      <c r="BL82" s="831"/>
      <c r="BM82" s="831"/>
      <c r="BN82" s="831"/>
      <c r="BO82" s="831"/>
      <c r="BP82" s="831"/>
      <c r="BQ82" s="831"/>
      <c r="BR82" s="831"/>
      <c r="BS82" s="831"/>
      <c r="BT82" s="831"/>
      <c r="BU82" s="831"/>
      <c r="BV82" s="831"/>
      <c r="BW82" s="831"/>
      <c r="BX82" s="831"/>
      <c r="BY82" s="831"/>
      <c r="BZ82" s="831"/>
      <c r="CA82" s="831"/>
      <c r="CB82" s="831"/>
      <c r="CC82" s="831"/>
      <c r="CD82" s="831"/>
      <c r="CE82" s="831"/>
      <c r="CF82" s="831"/>
      <c r="CG82" s="831"/>
      <c r="CH82" s="831"/>
      <c r="CI82" s="831"/>
      <c r="CJ82" s="831"/>
      <c r="CK82" s="831"/>
      <c r="CL82" s="831"/>
      <c r="CM82" s="831"/>
      <c r="CN82" s="831"/>
      <c r="CO82" s="831"/>
      <c r="CP82" s="831"/>
      <c r="CQ82" s="831"/>
      <c r="CR82" s="831"/>
      <c r="CS82" s="831"/>
      <c r="CT82" s="831"/>
      <c r="CU82" s="831"/>
      <c r="CV82" s="831"/>
      <c r="CW82" s="831"/>
      <c r="CX82" s="831"/>
      <c r="CY82" s="831"/>
      <c r="CZ82" s="831"/>
      <c r="DA82" s="831"/>
      <c r="DB82" s="831"/>
      <c r="DC82" s="831"/>
      <c r="DD82" s="831"/>
      <c r="DE82" s="831"/>
      <c r="DF82" s="831"/>
      <c r="DG82" s="831"/>
      <c r="DH82" s="831"/>
      <c r="DI82" s="831"/>
      <c r="DJ82" s="831"/>
      <c r="DK82" s="831"/>
      <c r="DL82" s="831"/>
      <c r="DM82" s="831"/>
      <c r="DN82" s="831"/>
      <c r="DO82" s="831"/>
      <c r="DP82" s="831"/>
      <c r="DQ82" s="831"/>
      <c r="DR82" s="831"/>
      <c r="DS82" s="831"/>
      <c r="DT82" s="831"/>
      <c r="DU82" s="831"/>
      <c r="DV82" s="831"/>
      <c r="DW82" s="831"/>
      <c r="DX82" s="831"/>
      <c r="DY82" s="831"/>
      <c r="DZ82" s="831"/>
      <c r="EA82" s="831"/>
      <c r="EB82" s="831"/>
      <c r="EC82" s="831"/>
      <c r="ED82" s="831"/>
      <c r="EE82" s="831"/>
      <c r="EF82" s="831"/>
      <c r="EG82" s="831"/>
      <c r="EH82" s="831"/>
      <c r="EI82" s="831"/>
      <c r="EJ82" s="831"/>
      <c r="EK82" s="831"/>
      <c r="EL82" s="831"/>
      <c r="EM82" s="831"/>
      <c r="EN82" s="831"/>
      <c r="EO82" s="831"/>
      <c r="EP82" s="831"/>
      <c r="EQ82" s="831"/>
      <c r="ER82" s="831"/>
      <c r="ES82" s="831"/>
      <c r="ET82" s="831"/>
      <c r="EU82" s="831"/>
      <c r="EV82" s="831"/>
      <c r="EW82" s="831"/>
      <c r="EX82" s="831"/>
      <c r="EY82" s="831"/>
      <c r="EZ82" s="831"/>
      <c r="FA82" s="831"/>
      <c r="FB82" s="831"/>
      <c r="FC82" s="831"/>
      <c r="FD82" s="831"/>
      <c r="FE82" s="831"/>
      <c r="FF82" s="831"/>
      <c r="FG82" s="831"/>
      <c r="FH82" s="831"/>
      <c r="FI82" s="831"/>
      <c r="FJ82" s="831"/>
      <c r="FK82" s="831"/>
      <c r="FL82" s="831"/>
      <c r="FM82" s="831"/>
      <c r="FN82" s="831"/>
      <c r="FO82" s="831"/>
      <c r="FP82" s="831"/>
      <c r="FQ82" s="831"/>
      <c r="FR82" s="831"/>
      <c r="FS82" s="831"/>
      <c r="FT82" s="831"/>
      <c r="FU82" s="831"/>
      <c r="FV82" s="831"/>
      <c r="FW82" s="831"/>
      <c r="FX82" s="831"/>
      <c r="FY82" s="831"/>
      <c r="FZ82" s="831"/>
      <c r="GA82" s="831"/>
      <c r="GB82" s="831"/>
      <c r="GC82" s="831"/>
      <c r="GD82" s="831"/>
      <c r="GE82" s="831"/>
      <c r="GF82" s="831"/>
      <c r="GG82" s="831"/>
      <c r="GH82" s="831"/>
      <c r="GI82" s="831"/>
      <c r="GJ82" s="831"/>
      <c r="GK82" s="831"/>
      <c r="GL82" s="831"/>
      <c r="GM82" s="831"/>
      <c r="GN82" s="831"/>
      <c r="GO82" s="831"/>
      <c r="GP82" s="831"/>
      <c r="GQ82" s="831"/>
      <c r="GR82" s="831"/>
      <c r="GS82" s="831"/>
      <c r="GT82" s="831"/>
      <c r="GU82" s="831"/>
      <c r="GV82" s="831"/>
      <c r="GW82" s="831"/>
      <c r="GX82" s="831"/>
      <c r="GY82" s="831"/>
      <c r="GZ82" s="831"/>
      <c r="HA82" s="831"/>
      <c r="HB82" s="831"/>
      <c r="HC82" s="831"/>
      <c r="HD82" s="831"/>
      <c r="HE82" s="831"/>
      <c r="HF82" s="831"/>
      <c r="HG82" s="831"/>
      <c r="HH82" s="831"/>
      <c r="HI82" s="831"/>
      <c r="HJ82" s="831"/>
      <c r="HK82" s="831"/>
      <c r="HL82" s="831"/>
      <c r="HM82" s="831"/>
      <c r="HN82" s="831"/>
      <c r="HO82" s="831"/>
      <c r="HP82" s="831"/>
      <c r="HQ82" s="831"/>
      <c r="HR82" s="831"/>
      <c r="HS82" s="831"/>
      <c r="HT82" s="831"/>
      <c r="HU82" s="831"/>
      <c r="HV82" s="831"/>
      <c r="HW82" s="831"/>
      <c r="HX82" s="831"/>
      <c r="HY82" s="831"/>
      <c r="HZ82" s="831"/>
      <c r="IA82" s="831"/>
      <c r="IB82" s="831"/>
      <c r="IC82" s="831"/>
      <c r="ID82" s="831"/>
      <c r="IE82" s="831"/>
      <c r="IF82" s="831"/>
      <c r="IG82" s="831"/>
      <c r="IH82" s="831"/>
      <c r="II82" s="831"/>
      <c r="IJ82" s="831"/>
      <c r="IK82" s="831"/>
      <c r="IL82" s="831"/>
      <c r="IM82" s="831"/>
      <c r="IN82" s="831"/>
      <c r="IO82" s="831"/>
    </row>
    <row r="83" spans="1:249" ht="18" thickBot="1">
      <c r="A83" s="1437">
        <v>77</v>
      </c>
      <c r="B83" s="674"/>
      <c r="C83" s="839"/>
      <c r="D83" s="840" t="s">
        <v>660</v>
      </c>
      <c r="E83" s="472">
        <f>E82+E62+E64</f>
        <v>1194</v>
      </c>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row>
    <row r="84" spans="1:249" ht="18.75" thickBot="1" thickTop="1">
      <c r="A84" s="1437">
        <v>78</v>
      </c>
      <c r="B84" s="839"/>
      <c r="C84" s="839"/>
      <c r="D84" s="1088" t="s">
        <v>654</v>
      </c>
      <c r="E84" s="1089">
        <f>E83+E59</f>
        <v>56670</v>
      </c>
      <c r="F84" s="829"/>
      <c r="G84" s="829"/>
      <c r="H84" s="829"/>
      <c r="I84" s="829"/>
      <c r="J84" s="829"/>
      <c r="K84" s="829"/>
      <c r="L84" s="829"/>
      <c r="M84" s="829"/>
      <c r="N84" s="829"/>
      <c r="O84" s="829"/>
      <c r="P84" s="829"/>
      <c r="Q84" s="829"/>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29"/>
      <c r="BA84" s="829"/>
      <c r="BB84" s="829"/>
      <c r="BC84" s="829"/>
      <c r="BD84" s="829"/>
      <c r="BE84" s="829"/>
      <c r="BF84" s="829"/>
      <c r="BG84" s="829"/>
      <c r="BH84" s="829"/>
      <c r="BI84" s="829"/>
      <c r="BJ84" s="829"/>
      <c r="BK84" s="829"/>
      <c r="BL84" s="829"/>
      <c r="BM84" s="829"/>
      <c r="BN84" s="829"/>
      <c r="BO84" s="829"/>
      <c r="BP84" s="829"/>
      <c r="BQ84" s="829"/>
      <c r="BR84" s="829"/>
      <c r="BS84" s="829"/>
      <c r="BT84" s="829"/>
      <c r="BU84" s="829"/>
      <c r="BV84" s="829"/>
      <c r="BW84" s="829"/>
      <c r="BX84" s="829"/>
      <c r="BY84" s="829"/>
      <c r="BZ84" s="829"/>
      <c r="CA84" s="829"/>
      <c r="CB84" s="829"/>
      <c r="CC84" s="829"/>
      <c r="CD84" s="829"/>
      <c r="CE84" s="829"/>
      <c r="CF84" s="829"/>
      <c r="CG84" s="829"/>
      <c r="CH84" s="829"/>
      <c r="CI84" s="829"/>
      <c r="CJ84" s="829"/>
      <c r="CK84" s="829"/>
      <c r="CL84" s="829"/>
      <c r="CM84" s="829"/>
      <c r="CN84" s="829"/>
      <c r="CO84" s="829"/>
      <c r="CP84" s="829"/>
      <c r="CQ84" s="829"/>
      <c r="CR84" s="829"/>
      <c r="CS84" s="829"/>
      <c r="CT84" s="829"/>
      <c r="CU84" s="829"/>
      <c r="CV84" s="829"/>
      <c r="CW84" s="829"/>
      <c r="CX84" s="829"/>
      <c r="CY84" s="829"/>
      <c r="CZ84" s="829"/>
      <c r="DA84" s="829"/>
      <c r="DB84" s="829"/>
      <c r="DC84" s="829"/>
      <c r="DD84" s="829"/>
      <c r="DE84" s="829"/>
      <c r="DF84" s="829"/>
      <c r="DG84" s="829"/>
      <c r="DH84" s="829"/>
      <c r="DI84" s="829"/>
      <c r="DJ84" s="829"/>
      <c r="DK84" s="829"/>
      <c r="DL84" s="829"/>
      <c r="DM84" s="829"/>
      <c r="DN84" s="829"/>
      <c r="DO84" s="829"/>
      <c r="DP84" s="829"/>
      <c r="DQ84" s="829"/>
      <c r="DR84" s="829"/>
      <c r="DS84" s="829"/>
      <c r="DT84" s="829"/>
      <c r="DU84" s="829"/>
      <c r="DV84" s="829"/>
      <c r="DW84" s="829"/>
      <c r="DX84" s="829"/>
      <c r="DY84" s="829"/>
      <c r="DZ84" s="829"/>
      <c r="EA84" s="829"/>
      <c r="EB84" s="829"/>
      <c r="EC84" s="829"/>
      <c r="ED84" s="829"/>
      <c r="EE84" s="829"/>
      <c r="EF84" s="829"/>
      <c r="EG84" s="829"/>
      <c r="EH84" s="829"/>
      <c r="EI84" s="829"/>
      <c r="EJ84" s="829"/>
      <c r="EK84" s="829"/>
      <c r="EL84" s="829"/>
      <c r="EM84" s="829"/>
      <c r="EN84" s="829"/>
      <c r="EO84" s="829"/>
      <c r="EP84" s="829"/>
      <c r="EQ84" s="829"/>
      <c r="ER84" s="829"/>
      <c r="ES84" s="829"/>
      <c r="ET84" s="829"/>
      <c r="EU84" s="829"/>
      <c r="EV84" s="829"/>
      <c r="EW84" s="829"/>
      <c r="EX84" s="829"/>
      <c r="EY84" s="829"/>
      <c r="EZ84" s="829"/>
      <c r="FA84" s="829"/>
      <c r="FB84" s="829"/>
      <c r="FC84" s="829"/>
      <c r="FD84" s="829"/>
      <c r="FE84" s="829"/>
      <c r="FF84" s="829"/>
      <c r="FG84" s="829"/>
      <c r="FH84" s="829"/>
      <c r="FI84" s="829"/>
      <c r="FJ84" s="829"/>
      <c r="FK84" s="829"/>
      <c r="FL84" s="829"/>
      <c r="FM84" s="829"/>
      <c r="FN84" s="829"/>
      <c r="FO84" s="829"/>
      <c r="FP84" s="829"/>
      <c r="FQ84" s="829"/>
      <c r="FR84" s="829"/>
      <c r="FS84" s="829"/>
      <c r="FT84" s="829"/>
      <c r="FU84" s="829"/>
      <c r="FV84" s="829"/>
      <c r="FW84" s="829"/>
      <c r="FX84" s="829"/>
      <c r="FY84" s="829"/>
      <c r="FZ84" s="829"/>
      <c r="GA84" s="829"/>
      <c r="GB84" s="829"/>
      <c r="GC84" s="829"/>
      <c r="GD84" s="829"/>
      <c r="GE84" s="829"/>
      <c r="GF84" s="829"/>
      <c r="GG84" s="829"/>
      <c r="GH84" s="829"/>
      <c r="GI84" s="829"/>
      <c r="GJ84" s="829"/>
      <c r="GK84" s="829"/>
      <c r="GL84" s="829"/>
      <c r="GM84" s="829"/>
      <c r="GN84" s="829"/>
      <c r="GO84" s="829"/>
      <c r="GP84" s="829"/>
      <c r="GQ84" s="829"/>
      <c r="GR84" s="829"/>
      <c r="GS84" s="829"/>
      <c r="GT84" s="829"/>
      <c r="GU84" s="829"/>
      <c r="GV84" s="829"/>
      <c r="GW84" s="829"/>
      <c r="GX84" s="829"/>
      <c r="GY84" s="829"/>
      <c r="GZ84" s="829"/>
      <c r="HA84" s="829"/>
      <c r="HB84" s="829"/>
      <c r="HC84" s="829"/>
      <c r="HD84" s="829"/>
      <c r="HE84" s="829"/>
      <c r="HF84" s="829"/>
      <c r="HG84" s="829"/>
      <c r="HH84" s="829"/>
      <c r="HI84" s="829"/>
      <c r="HJ84" s="829"/>
      <c r="HK84" s="829"/>
      <c r="HL84" s="829"/>
      <c r="HM84" s="829"/>
      <c r="HN84" s="829"/>
      <c r="HO84" s="829"/>
      <c r="HP84" s="829"/>
      <c r="HQ84" s="829"/>
      <c r="HR84" s="829"/>
      <c r="HS84" s="829"/>
      <c r="HT84" s="829"/>
      <c r="HU84" s="829"/>
      <c r="HV84" s="829"/>
      <c r="HW84" s="829"/>
      <c r="HX84" s="829"/>
      <c r="HY84" s="829"/>
      <c r="HZ84" s="829"/>
      <c r="IA84" s="829"/>
      <c r="IB84" s="829"/>
      <c r="IC84" s="829"/>
      <c r="ID84" s="829"/>
      <c r="IE84" s="829"/>
      <c r="IF84" s="829"/>
      <c r="IG84" s="829"/>
      <c r="IH84" s="829"/>
      <c r="II84" s="829"/>
      <c r="IJ84" s="829"/>
      <c r="IK84" s="829"/>
      <c r="IL84" s="829"/>
      <c r="IM84" s="829"/>
      <c r="IN84" s="829"/>
      <c r="IO84" s="829"/>
    </row>
    <row r="85" spans="1:4" ht="19.5" customHeight="1" thickTop="1">
      <c r="A85" s="1437">
        <v>79</v>
      </c>
      <c r="B85" s="271"/>
      <c r="C85" s="821" t="s">
        <v>175</v>
      </c>
      <c r="D85" s="1262" t="s">
        <v>655</v>
      </c>
    </row>
    <row r="86" spans="1:4" ht="17.25">
      <c r="A86" s="1437">
        <v>80</v>
      </c>
      <c r="C86" s="821"/>
      <c r="D86" s="1087" t="s">
        <v>787</v>
      </c>
    </row>
    <row r="87" spans="1:5" ht="17.25">
      <c r="A87" s="1437">
        <v>81</v>
      </c>
      <c r="C87" s="821"/>
      <c r="D87" s="823" t="s">
        <v>1196</v>
      </c>
      <c r="E87" s="51">
        <v>900</v>
      </c>
    </row>
    <row r="88" spans="1:5" ht="17.25">
      <c r="A88" s="1437">
        <v>82</v>
      </c>
      <c r="C88" s="821"/>
      <c r="D88" s="823" t="s">
        <v>1224</v>
      </c>
      <c r="E88" s="51">
        <v>2500</v>
      </c>
    </row>
    <row r="89" spans="1:5" ht="17.25" customHeight="1">
      <c r="A89" s="1437">
        <v>83</v>
      </c>
      <c r="C89" s="821"/>
      <c r="D89" s="823" t="s">
        <v>1132</v>
      </c>
      <c r="E89" s="841">
        <v>205</v>
      </c>
    </row>
    <row r="90" spans="1:5" ht="17.25" customHeight="1">
      <c r="A90" s="1437">
        <v>84</v>
      </c>
      <c r="C90" s="821"/>
      <c r="D90" s="823" t="s">
        <v>1247</v>
      </c>
      <c r="E90" s="841">
        <v>11400</v>
      </c>
    </row>
    <row r="91" spans="1:5" ht="17.25" customHeight="1">
      <c r="A91" s="1437">
        <v>85</v>
      </c>
      <c r="C91" s="821"/>
      <c r="D91" s="823" t="s">
        <v>1193</v>
      </c>
      <c r="E91" s="1185">
        <v>600</v>
      </c>
    </row>
    <row r="92" spans="1:5" ht="17.25">
      <c r="A92" s="1437">
        <v>86</v>
      </c>
      <c r="B92" s="1490"/>
      <c r="C92" s="1491"/>
      <c r="D92" s="1492" t="s">
        <v>1023</v>
      </c>
      <c r="E92" s="1493">
        <f>SUM(E87:E91)</f>
        <v>15605</v>
      </c>
    </row>
    <row r="93" spans="1:249" ht="17.25" thickBot="1">
      <c r="A93" s="1437">
        <v>87</v>
      </c>
      <c r="B93" s="844"/>
      <c r="C93" s="844"/>
      <c r="D93" s="1137" t="s">
        <v>656</v>
      </c>
      <c r="E93" s="1090">
        <f>+E92</f>
        <v>15605</v>
      </c>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row>
    <row r="94" spans="1:249" ht="24.75" customHeight="1" thickTop="1">
      <c r="A94" s="1437">
        <v>88</v>
      </c>
      <c r="B94" s="122"/>
      <c r="C94" s="842" t="s">
        <v>176</v>
      </c>
      <c r="D94" s="845" t="s">
        <v>657</v>
      </c>
      <c r="E94" s="47"/>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122"/>
      <c r="EU94" s="122"/>
      <c r="EV94" s="122"/>
      <c r="EW94" s="122"/>
      <c r="EX94" s="122"/>
      <c r="EY94" s="122"/>
      <c r="EZ94" s="122"/>
      <c r="FA94" s="122"/>
      <c r="FB94" s="122"/>
      <c r="FC94" s="122"/>
      <c r="FD94" s="122"/>
      <c r="FE94" s="122"/>
      <c r="FF94" s="122"/>
      <c r="FG94" s="122"/>
      <c r="FH94" s="122"/>
      <c r="FI94" s="122"/>
      <c r="FJ94" s="122"/>
      <c r="FK94" s="122"/>
      <c r="FL94" s="122"/>
      <c r="FM94" s="122"/>
      <c r="FN94" s="122"/>
      <c r="FO94" s="122"/>
      <c r="FP94" s="122"/>
      <c r="FQ94" s="122"/>
      <c r="FR94" s="122"/>
      <c r="FS94" s="122"/>
      <c r="FT94" s="122"/>
      <c r="FU94" s="122"/>
      <c r="FV94" s="122"/>
      <c r="FW94" s="122"/>
      <c r="FX94" s="122"/>
      <c r="FY94" s="122"/>
      <c r="FZ94" s="122"/>
      <c r="GA94" s="122"/>
      <c r="GB94" s="122"/>
      <c r="GC94" s="122"/>
      <c r="GD94" s="122"/>
      <c r="GE94" s="122"/>
      <c r="GF94" s="122"/>
      <c r="GG94" s="122"/>
      <c r="GH94" s="122"/>
      <c r="GI94" s="122"/>
      <c r="GJ94" s="122"/>
      <c r="GK94" s="122"/>
      <c r="GL94" s="122"/>
      <c r="GM94" s="122"/>
      <c r="GN94" s="122"/>
      <c r="GO94" s="122"/>
      <c r="GP94" s="122"/>
      <c r="GQ94" s="122"/>
      <c r="GR94" s="122"/>
      <c r="GS94" s="122"/>
      <c r="GT94" s="122"/>
      <c r="GU94" s="122"/>
      <c r="GV94" s="122"/>
      <c r="GW94" s="122"/>
      <c r="GX94" s="122"/>
      <c r="GY94" s="122"/>
      <c r="GZ94" s="122"/>
      <c r="HA94" s="122"/>
      <c r="HB94" s="122"/>
      <c r="HC94" s="122"/>
      <c r="HD94" s="122"/>
      <c r="HE94" s="122"/>
      <c r="HF94" s="122"/>
      <c r="HG94" s="122"/>
      <c r="HH94" s="122"/>
      <c r="HI94" s="122"/>
      <c r="HJ94" s="122"/>
      <c r="HK94" s="122"/>
      <c r="HL94" s="122"/>
      <c r="HM94" s="122"/>
      <c r="HN94" s="122"/>
      <c r="HO94" s="122"/>
      <c r="HP94" s="122"/>
      <c r="HQ94" s="122"/>
      <c r="HR94" s="122"/>
      <c r="HS94" s="122"/>
      <c r="HT94" s="122"/>
      <c r="HU94" s="122"/>
      <c r="HV94" s="122"/>
      <c r="HW94" s="122"/>
      <c r="HX94" s="122"/>
      <c r="HY94" s="122"/>
      <c r="HZ94" s="122"/>
      <c r="IA94" s="122"/>
      <c r="IB94" s="122"/>
      <c r="IC94" s="122"/>
      <c r="ID94" s="122"/>
      <c r="IE94" s="122"/>
      <c r="IF94" s="122"/>
      <c r="IG94" s="122"/>
      <c r="IH94" s="122"/>
      <c r="II94" s="122"/>
      <c r="IJ94" s="122"/>
      <c r="IK94" s="122"/>
      <c r="IL94" s="122"/>
      <c r="IM94" s="122"/>
      <c r="IN94" s="122"/>
      <c r="IO94" s="122"/>
    </row>
    <row r="95" spans="1:249" ht="17.25">
      <c r="A95" s="1437">
        <v>89</v>
      </c>
      <c r="B95" s="122"/>
      <c r="C95" s="846"/>
      <c r="D95" s="845" t="s">
        <v>56</v>
      </c>
      <c r="E95" s="47"/>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c r="EQ95" s="122"/>
      <c r="ER95" s="122"/>
      <c r="ES95" s="122"/>
      <c r="ET95" s="122"/>
      <c r="EU95" s="122"/>
      <c r="EV95" s="122"/>
      <c r="EW95" s="122"/>
      <c r="EX95" s="122"/>
      <c r="EY95" s="122"/>
      <c r="EZ95" s="122"/>
      <c r="FA95" s="122"/>
      <c r="FB95" s="122"/>
      <c r="FC95" s="122"/>
      <c r="FD95" s="122"/>
      <c r="FE95" s="122"/>
      <c r="FF95" s="122"/>
      <c r="FG95" s="122"/>
      <c r="FH95" s="122"/>
      <c r="FI95" s="122"/>
      <c r="FJ95" s="122"/>
      <c r="FK95" s="122"/>
      <c r="FL95" s="122"/>
      <c r="FM95" s="122"/>
      <c r="FN95" s="122"/>
      <c r="FO95" s="122"/>
      <c r="FP95" s="122"/>
      <c r="FQ95" s="122"/>
      <c r="FR95" s="122"/>
      <c r="FS95" s="122"/>
      <c r="FT95" s="122"/>
      <c r="FU95" s="122"/>
      <c r="FV95" s="122"/>
      <c r="FW95" s="122"/>
      <c r="FX95" s="122"/>
      <c r="FY95" s="122"/>
      <c r="FZ95" s="122"/>
      <c r="GA95" s="122"/>
      <c r="GB95" s="122"/>
      <c r="GC95" s="122"/>
      <c r="GD95" s="122"/>
      <c r="GE95" s="122"/>
      <c r="GF95" s="122"/>
      <c r="GG95" s="122"/>
      <c r="GH95" s="122"/>
      <c r="GI95" s="122"/>
      <c r="GJ95" s="122"/>
      <c r="GK95" s="122"/>
      <c r="GL95" s="122"/>
      <c r="GM95" s="122"/>
      <c r="GN95" s="122"/>
      <c r="GO95" s="122"/>
      <c r="GP95" s="122"/>
      <c r="GQ95" s="122"/>
      <c r="GR95" s="122"/>
      <c r="GS95" s="122"/>
      <c r="GT95" s="122"/>
      <c r="GU95" s="122"/>
      <c r="GV95" s="122"/>
      <c r="GW95" s="122"/>
      <c r="GX95" s="122"/>
      <c r="GY95" s="122"/>
      <c r="GZ95" s="122"/>
      <c r="HA95" s="122"/>
      <c r="HB95" s="122"/>
      <c r="HC95" s="122"/>
      <c r="HD95" s="122"/>
      <c r="HE95" s="122"/>
      <c r="HF95" s="122"/>
      <c r="HG95" s="122"/>
      <c r="HH95" s="122"/>
      <c r="HI95" s="122"/>
      <c r="HJ95" s="122"/>
      <c r="HK95" s="122"/>
      <c r="HL95" s="122"/>
      <c r="HM95" s="122"/>
      <c r="HN95" s="122"/>
      <c r="HO95" s="122"/>
      <c r="HP95" s="122"/>
      <c r="HQ95" s="122"/>
      <c r="HR95" s="122"/>
      <c r="HS95" s="122"/>
      <c r="HT95" s="122"/>
      <c r="HU95" s="122"/>
      <c r="HV95" s="122"/>
      <c r="HW95" s="122"/>
      <c r="HX95" s="122"/>
      <c r="HY95" s="122"/>
      <c r="HZ95" s="122"/>
      <c r="IA95" s="122"/>
      <c r="IB95" s="122"/>
      <c r="IC95" s="122"/>
      <c r="ID95" s="122"/>
      <c r="IE95" s="122"/>
      <c r="IF95" s="122"/>
      <c r="IG95" s="122"/>
      <c r="IH95" s="122"/>
      <c r="II95" s="122"/>
      <c r="IJ95" s="122"/>
      <c r="IK95" s="122"/>
      <c r="IL95" s="122"/>
      <c r="IM95" s="122"/>
      <c r="IN95" s="122"/>
      <c r="IO95" s="122"/>
    </row>
    <row r="96" spans="1:5" ht="24" customHeight="1">
      <c r="A96" s="1437">
        <v>90</v>
      </c>
      <c r="C96" s="843"/>
      <c r="D96" s="820" t="s">
        <v>456</v>
      </c>
      <c r="E96" s="2"/>
    </row>
    <row r="97" spans="1:5" ht="17.25">
      <c r="A97" s="1437">
        <v>91</v>
      </c>
      <c r="C97" s="843"/>
      <c r="D97" s="823" t="s">
        <v>1129</v>
      </c>
      <c r="E97" s="2">
        <v>29</v>
      </c>
    </row>
    <row r="98" spans="1:5" ht="17.25">
      <c r="A98" s="1437">
        <v>92</v>
      </c>
      <c r="C98" s="843"/>
      <c r="D98" s="823" t="s">
        <v>1137</v>
      </c>
      <c r="E98" s="2">
        <v>-200</v>
      </c>
    </row>
    <row r="99" spans="1:5" ht="17.25">
      <c r="A99" s="1437">
        <v>93</v>
      </c>
      <c r="C99" s="843"/>
      <c r="D99" s="823" t="s">
        <v>1149</v>
      </c>
      <c r="E99" s="2">
        <v>200</v>
      </c>
    </row>
    <row r="100" spans="1:5" ht="17.25">
      <c r="A100" s="1437">
        <v>94</v>
      </c>
      <c r="C100" s="843"/>
      <c r="D100" s="823" t="s">
        <v>1173</v>
      </c>
      <c r="E100" s="2">
        <v>1482</v>
      </c>
    </row>
    <row r="101" spans="1:5" ht="24" customHeight="1">
      <c r="A101" s="1437">
        <v>95</v>
      </c>
      <c r="C101" s="843"/>
      <c r="D101" s="820" t="s">
        <v>455</v>
      </c>
      <c r="E101" s="2"/>
    </row>
    <row r="102" spans="1:5" ht="17.25">
      <c r="A102" s="1437">
        <v>96</v>
      </c>
      <c r="C102" s="843"/>
      <c r="D102" s="823" t="s">
        <v>1129</v>
      </c>
      <c r="E102" s="2">
        <v>48</v>
      </c>
    </row>
    <row r="103" spans="1:5" ht="17.25">
      <c r="A103" s="1437">
        <v>97</v>
      </c>
      <c r="C103" s="843"/>
      <c r="D103" s="823" t="s">
        <v>1150</v>
      </c>
      <c r="E103" s="2">
        <v>-2000</v>
      </c>
    </row>
    <row r="104" spans="1:5" ht="17.25">
      <c r="A104" s="1437">
        <v>98</v>
      </c>
      <c r="C104" s="843"/>
      <c r="D104" s="823" t="s">
        <v>1151</v>
      </c>
      <c r="E104" s="2">
        <v>2000</v>
      </c>
    </row>
    <row r="105" spans="1:5" ht="17.25">
      <c r="A105" s="1437">
        <v>99</v>
      </c>
      <c r="C105" s="843"/>
      <c r="D105" s="823" t="s">
        <v>1174</v>
      </c>
      <c r="E105" s="2">
        <v>16321</v>
      </c>
    </row>
    <row r="106" spans="1:5" ht="17.25">
      <c r="A106" s="1437">
        <v>100</v>
      </c>
      <c r="C106" s="843"/>
      <c r="D106" s="823" t="s">
        <v>1195</v>
      </c>
      <c r="E106" s="2">
        <v>100</v>
      </c>
    </row>
    <row r="107" spans="1:5" ht="24" customHeight="1">
      <c r="A107" s="1437">
        <v>101</v>
      </c>
      <c r="C107" s="843"/>
      <c r="D107" s="820" t="s">
        <v>333</v>
      </c>
      <c r="E107" s="2"/>
    </row>
    <row r="108" spans="1:5" ht="17.25">
      <c r="A108" s="1437">
        <v>102</v>
      </c>
      <c r="C108" s="843"/>
      <c r="D108" s="823" t="s">
        <v>1129</v>
      </c>
      <c r="E108" s="2">
        <v>41</v>
      </c>
    </row>
    <row r="109" spans="1:5" ht="17.25">
      <c r="A109" s="1437">
        <v>103</v>
      </c>
      <c r="C109" s="843"/>
      <c r="D109" s="823" t="s">
        <v>1137</v>
      </c>
      <c r="E109" s="2">
        <v>-2600</v>
      </c>
    </row>
    <row r="110" spans="1:5" ht="17.25">
      <c r="A110" s="1437">
        <v>104</v>
      </c>
      <c r="C110" s="843"/>
      <c r="D110" s="823" t="s">
        <v>1152</v>
      </c>
      <c r="E110" s="2">
        <v>1500</v>
      </c>
    </row>
    <row r="111" spans="1:5" ht="17.25">
      <c r="A111" s="1437">
        <v>105</v>
      </c>
      <c r="C111" s="843"/>
      <c r="D111" s="823" t="s">
        <v>1173</v>
      </c>
      <c r="E111" s="2">
        <v>1854</v>
      </c>
    </row>
    <row r="112" spans="1:5" ht="24" customHeight="1">
      <c r="A112" s="1437">
        <v>106</v>
      </c>
      <c r="C112" s="843"/>
      <c r="D112" s="820" t="s">
        <v>335</v>
      </c>
      <c r="E112" s="2"/>
    </row>
    <row r="113" spans="1:5" ht="17.25" customHeight="1">
      <c r="A113" s="1437">
        <v>107</v>
      </c>
      <c r="C113" s="843"/>
      <c r="D113" s="823" t="s">
        <v>1129</v>
      </c>
      <c r="E113" s="2">
        <v>41</v>
      </c>
    </row>
    <row r="114" spans="1:5" ht="17.25" customHeight="1">
      <c r="A114" s="1437">
        <v>108</v>
      </c>
      <c r="C114" s="843"/>
      <c r="D114" s="823" t="s">
        <v>1150</v>
      </c>
      <c r="E114" s="2">
        <v>-400</v>
      </c>
    </row>
    <row r="115" spans="1:5" ht="17.25">
      <c r="A115" s="1437">
        <v>109</v>
      </c>
      <c r="C115" s="843"/>
      <c r="D115" s="823" t="s">
        <v>1152</v>
      </c>
      <c r="E115" s="2">
        <v>400</v>
      </c>
    </row>
    <row r="116" spans="1:5" ht="17.25">
      <c r="A116" s="1437">
        <v>110</v>
      </c>
      <c r="C116" s="843"/>
      <c r="D116" s="823" t="s">
        <v>1173</v>
      </c>
      <c r="E116" s="2">
        <v>8900</v>
      </c>
    </row>
    <row r="117" spans="1:5" ht="24" customHeight="1">
      <c r="A117" s="1437">
        <v>111</v>
      </c>
      <c r="C117" s="843"/>
      <c r="D117" s="820" t="s">
        <v>334</v>
      </c>
      <c r="E117" s="2"/>
    </row>
    <row r="118" spans="1:5" ht="17.25">
      <c r="A118" s="1437">
        <v>112</v>
      </c>
      <c r="C118" s="843"/>
      <c r="D118" s="823" t="s">
        <v>1129</v>
      </c>
      <c r="E118" s="2">
        <v>31</v>
      </c>
    </row>
    <row r="119" spans="1:5" ht="17.25">
      <c r="A119" s="1437">
        <v>113</v>
      </c>
      <c r="C119" s="843"/>
      <c r="D119" s="823" t="s">
        <v>1163</v>
      </c>
      <c r="E119" s="2">
        <v>150</v>
      </c>
    </row>
    <row r="120" spans="1:5" ht="17.25">
      <c r="A120" s="1437">
        <v>114</v>
      </c>
      <c r="C120" s="843"/>
      <c r="D120" s="823" t="s">
        <v>1157</v>
      </c>
      <c r="E120" s="2">
        <v>-2952</v>
      </c>
    </row>
    <row r="121" spans="1:5" ht="17.25">
      <c r="A121" s="1437">
        <v>115</v>
      </c>
      <c r="C121" s="843"/>
      <c r="D121" s="823" t="s">
        <v>1137</v>
      </c>
      <c r="E121" s="2">
        <v>-2763</v>
      </c>
    </row>
    <row r="122" spans="1:5" ht="17.25">
      <c r="A122" s="1437">
        <v>116</v>
      </c>
      <c r="C122" s="843"/>
      <c r="D122" s="823" t="s">
        <v>1164</v>
      </c>
      <c r="E122" s="2">
        <v>2763</v>
      </c>
    </row>
    <row r="123" spans="1:5" ht="17.25">
      <c r="A123" s="1437">
        <v>117</v>
      </c>
      <c r="C123" s="843"/>
      <c r="D123" s="823" t="s">
        <v>1173</v>
      </c>
      <c r="E123" s="2">
        <v>5934</v>
      </c>
    </row>
    <row r="124" spans="1:5" ht="17.25">
      <c r="A124" s="1437">
        <v>118</v>
      </c>
      <c r="C124" s="843"/>
      <c r="D124" s="823" t="s">
        <v>1198</v>
      </c>
      <c r="E124" s="2">
        <v>100</v>
      </c>
    </row>
    <row r="125" spans="1:5" ht="24" customHeight="1">
      <c r="A125" s="1437">
        <v>119</v>
      </c>
      <c r="C125" s="843"/>
      <c r="D125" s="820" t="s">
        <v>336</v>
      </c>
      <c r="E125" s="2"/>
    </row>
    <row r="126" spans="1:5" ht="17.25">
      <c r="A126" s="1437">
        <v>120</v>
      </c>
      <c r="C126" s="843"/>
      <c r="D126" s="823" t="s">
        <v>1137</v>
      </c>
      <c r="E126" s="2">
        <v>-2155</v>
      </c>
    </row>
    <row r="127" spans="1:5" ht="17.25">
      <c r="A127" s="1437">
        <v>121</v>
      </c>
      <c r="C127" s="843"/>
      <c r="D127" s="823" t="s">
        <v>1156</v>
      </c>
      <c r="E127" s="2">
        <v>2155</v>
      </c>
    </row>
    <row r="128" spans="1:5" ht="17.25">
      <c r="A128" s="1437">
        <v>122</v>
      </c>
      <c r="C128" s="843"/>
      <c r="D128" s="823" t="s">
        <v>1174</v>
      </c>
      <c r="E128" s="2">
        <v>1237</v>
      </c>
    </row>
    <row r="129" spans="1:5" ht="24" customHeight="1">
      <c r="A129" s="1437">
        <v>123</v>
      </c>
      <c r="C129" s="843"/>
      <c r="D129" s="820" t="s">
        <v>482</v>
      </c>
      <c r="E129" s="2"/>
    </row>
    <row r="130" spans="1:5" ht="17.25">
      <c r="A130" s="1437">
        <v>124</v>
      </c>
      <c r="C130" s="843"/>
      <c r="D130" s="1129" t="s">
        <v>1126</v>
      </c>
      <c r="E130" s="2">
        <v>932</v>
      </c>
    </row>
    <row r="131" spans="1:5" ht="17.25">
      <c r="A131" s="1437">
        <v>125</v>
      </c>
      <c r="C131" s="843"/>
      <c r="D131" s="823" t="s">
        <v>1127</v>
      </c>
      <c r="E131" s="2">
        <v>4291</v>
      </c>
    </row>
    <row r="132" spans="1:5" ht="17.25">
      <c r="A132" s="1437">
        <v>126</v>
      </c>
      <c r="C132" s="843"/>
      <c r="D132" s="823" t="s">
        <v>1129</v>
      </c>
      <c r="E132" s="2">
        <v>882</v>
      </c>
    </row>
    <row r="133" spans="1:5" ht="33">
      <c r="A133" s="1437">
        <v>127</v>
      </c>
      <c r="C133" s="843"/>
      <c r="D133" s="823" t="s">
        <v>1169</v>
      </c>
      <c r="E133" s="647">
        <v>2173</v>
      </c>
    </row>
    <row r="134" spans="1:5" ht="17.25">
      <c r="A134" s="1437">
        <v>128</v>
      </c>
      <c r="C134" s="843"/>
      <c r="D134" s="823" t="s">
        <v>1170</v>
      </c>
      <c r="E134" s="647">
        <v>-2074</v>
      </c>
    </row>
    <row r="135" spans="1:5" ht="17.25">
      <c r="A135" s="1437">
        <v>129</v>
      </c>
      <c r="C135" s="843"/>
      <c r="D135" s="823" t="s">
        <v>1139</v>
      </c>
      <c r="E135" s="647">
        <v>-9450</v>
      </c>
    </row>
    <row r="136" spans="1:5" ht="17.25">
      <c r="A136" s="1437">
        <v>130</v>
      </c>
      <c r="C136" s="843"/>
      <c r="D136" s="823" t="s">
        <v>1173</v>
      </c>
      <c r="E136" s="647">
        <v>13627</v>
      </c>
    </row>
    <row r="137" spans="1:5" ht="17.25">
      <c r="A137" s="1437">
        <v>131</v>
      </c>
      <c r="C137" s="843"/>
      <c r="D137" s="1129" t="s">
        <v>1199</v>
      </c>
      <c r="E137" s="647">
        <v>50</v>
      </c>
    </row>
    <row r="138" spans="1:5" ht="24" customHeight="1">
      <c r="A138" s="1437">
        <v>132</v>
      </c>
      <c r="C138" s="843"/>
      <c r="D138" s="820" t="s">
        <v>164</v>
      </c>
      <c r="E138" s="2"/>
    </row>
    <row r="139" spans="1:5" ht="17.25">
      <c r="A139" s="1437">
        <v>133</v>
      </c>
      <c r="C139" s="843"/>
      <c r="D139" s="1129" t="s">
        <v>1126</v>
      </c>
      <c r="E139" s="2">
        <v>693</v>
      </c>
    </row>
    <row r="140" spans="1:5" ht="17.25" customHeight="1">
      <c r="A140" s="1437">
        <v>134</v>
      </c>
      <c r="C140" s="843"/>
      <c r="D140" s="823" t="s">
        <v>1129</v>
      </c>
      <c r="E140" s="2">
        <v>66</v>
      </c>
    </row>
    <row r="141" spans="1:5" ht="17.25" customHeight="1">
      <c r="A141" s="1437">
        <v>135</v>
      </c>
      <c r="C141" s="843"/>
      <c r="D141" s="823" t="s">
        <v>1134</v>
      </c>
      <c r="E141" s="2">
        <v>820</v>
      </c>
    </row>
    <row r="142" spans="1:5" ht="24" customHeight="1">
      <c r="A142" s="1437">
        <v>136</v>
      </c>
      <c r="C142" s="843"/>
      <c r="D142" s="820" t="s">
        <v>458</v>
      </c>
      <c r="E142" s="2"/>
    </row>
    <row r="143" spans="1:5" ht="18" customHeight="1">
      <c r="A143" s="1437">
        <v>137</v>
      </c>
      <c r="C143" s="843"/>
      <c r="D143" s="823" t="s">
        <v>1128</v>
      </c>
      <c r="E143" s="2">
        <v>580</v>
      </c>
    </row>
    <row r="144" spans="1:5" ht="17.25">
      <c r="A144" s="1437">
        <v>138</v>
      </c>
      <c r="C144" s="843"/>
      <c r="D144" s="823" t="s">
        <v>1129</v>
      </c>
      <c r="E144" s="2">
        <v>41</v>
      </c>
    </row>
    <row r="145" spans="1:5" ht="17.25">
      <c r="A145" s="1437">
        <v>139</v>
      </c>
      <c r="C145" s="843"/>
      <c r="D145" s="823" t="s">
        <v>1173</v>
      </c>
      <c r="E145" s="2">
        <v>3378</v>
      </c>
    </row>
    <row r="146" spans="1:5" ht="17.25">
      <c r="A146" s="1437">
        <v>140</v>
      </c>
      <c r="C146" s="843"/>
      <c r="D146" s="823" t="s">
        <v>1182</v>
      </c>
      <c r="E146" s="856">
        <v>252</v>
      </c>
    </row>
    <row r="147" spans="1:5" ht="17.25">
      <c r="A147" s="1437">
        <v>141</v>
      </c>
      <c r="C147" s="843"/>
      <c r="D147" s="823" t="s">
        <v>1185</v>
      </c>
      <c r="E147" s="856">
        <v>1500</v>
      </c>
    </row>
    <row r="148" spans="1:5" ht="17.25">
      <c r="A148" s="1437">
        <v>142</v>
      </c>
      <c r="C148" s="843"/>
      <c r="D148" s="823" t="s">
        <v>1201</v>
      </c>
      <c r="E148" s="856">
        <v>40</v>
      </c>
    </row>
    <row r="149" spans="1:5" ht="17.25">
      <c r="A149" s="1437">
        <v>143</v>
      </c>
      <c r="C149" s="843"/>
      <c r="D149" s="823" t="s">
        <v>1200</v>
      </c>
      <c r="E149" s="856">
        <v>30</v>
      </c>
    </row>
    <row r="150" spans="1:5" ht="24" customHeight="1">
      <c r="A150" s="1437">
        <v>144</v>
      </c>
      <c r="C150" s="843"/>
      <c r="D150" s="820" t="s">
        <v>27</v>
      </c>
      <c r="E150" s="2"/>
    </row>
    <row r="151" spans="1:5" ht="17.25">
      <c r="A151" s="1437">
        <v>145</v>
      </c>
      <c r="C151" s="843"/>
      <c r="D151" s="823" t="s">
        <v>1128</v>
      </c>
      <c r="E151" s="2">
        <v>518</v>
      </c>
    </row>
    <row r="152" spans="1:5" ht="17.25">
      <c r="A152" s="1437">
        <v>146</v>
      </c>
      <c r="C152" s="843"/>
      <c r="D152" s="823" t="s">
        <v>1129</v>
      </c>
      <c r="E152" s="2">
        <v>31</v>
      </c>
    </row>
    <row r="153" spans="1:5" ht="17.25">
      <c r="A153" s="1437">
        <v>147</v>
      </c>
      <c r="C153" s="843"/>
      <c r="D153" s="823" t="s">
        <v>1147</v>
      </c>
      <c r="E153" s="2">
        <v>191</v>
      </c>
    </row>
    <row r="154" spans="1:5" ht="17.25">
      <c r="A154" s="1437">
        <v>148</v>
      </c>
      <c r="C154" s="843"/>
      <c r="D154" s="823" t="s">
        <v>1174</v>
      </c>
      <c r="E154" s="2">
        <v>1176</v>
      </c>
    </row>
    <row r="155" spans="1:5" ht="24" customHeight="1">
      <c r="A155" s="1437">
        <v>149</v>
      </c>
      <c r="C155" s="843"/>
      <c r="D155" s="820" t="s">
        <v>28</v>
      </c>
      <c r="E155" s="2"/>
    </row>
    <row r="156" spans="1:5" ht="17.25">
      <c r="A156" s="1437">
        <v>150</v>
      </c>
      <c r="C156" s="843"/>
      <c r="D156" s="823" t="s">
        <v>1128</v>
      </c>
      <c r="E156" s="2">
        <v>1196</v>
      </c>
    </row>
    <row r="157" spans="1:5" ht="17.25">
      <c r="A157" s="1437">
        <v>151</v>
      </c>
      <c r="C157" s="843"/>
      <c r="D157" s="823" t="s">
        <v>1129</v>
      </c>
      <c r="E157" s="2">
        <v>181</v>
      </c>
    </row>
    <row r="158" spans="1:5" ht="24" customHeight="1">
      <c r="A158" s="1437">
        <v>152</v>
      </c>
      <c r="C158" s="843"/>
      <c r="D158" s="820" t="s">
        <v>50</v>
      </c>
      <c r="E158" s="2"/>
    </row>
    <row r="159" spans="1:5" ht="17.25">
      <c r="A159" s="1437">
        <v>153</v>
      </c>
      <c r="C159" s="843"/>
      <c r="D159" s="823" t="s">
        <v>1128</v>
      </c>
      <c r="E159" s="2">
        <v>1216</v>
      </c>
    </row>
    <row r="160" spans="1:5" ht="17.25">
      <c r="A160" s="1437">
        <v>154</v>
      </c>
      <c r="C160" s="843"/>
      <c r="D160" s="823" t="s">
        <v>1129</v>
      </c>
      <c r="E160" s="2">
        <v>61</v>
      </c>
    </row>
    <row r="161" spans="1:5" ht="24" customHeight="1">
      <c r="A161" s="1437">
        <v>155</v>
      </c>
      <c r="C161" s="843"/>
      <c r="D161" s="820" t="s">
        <v>450</v>
      </c>
      <c r="E161" s="2"/>
    </row>
    <row r="162" spans="1:5" ht="17.25">
      <c r="A162" s="1437">
        <v>156</v>
      </c>
      <c r="C162" s="843"/>
      <c r="D162" s="823" t="s">
        <v>1128</v>
      </c>
      <c r="E162" s="2">
        <v>394</v>
      </c>
    </row>
    <row r="163" spans="1:5" ht="17.25">
      <c r="A163" s="1437">
        <v>157</v>
      </c>
      <c r="C163" s="843"/>
      <c r="D163" s="823" t="s">
        <v>1129</v>
      </c>
      <c r="E163" s="2">
        <v>3</v>
      </c>
    </row>
    <row r="164" spans="1:5" ht="17.25">
      <c r="A164" s="1437">
        <v>158</v>
      </c>
      <c r="C164" s="843"/>
      <c r="D164" s="823" t="s">
        <v>1137</v>
      </c>
      <c r="E164" s="2">
        <v>-5800</v>
      </c>
    </row>
    <row r="165" spans="1:5" ht="17.25">
      <c r="A165" s="1437">
        <v>159</v>
      </c>
      <c r="C165" s="843"/>
      <c r="D165" s="823" t="s">
        <v>1145</v>
      </c>
      <c r="E165" s="2">
        <v>6800</v>
      </c>
    </row>
    <row r="166" spans="1:5" ht="24" customHeight="1">
      <c r="A166" s="1437">
        <v>160</v>
      </c>
      <c r="C166" s="843"/>
      <c r="D166" s="820" t="s">
        <v>198</v>
      </c>
      <c r="E166" s="2"/>
    </row>
    <row r="167" spans="1:5" ht="17.25">
      <c r="A167" s="1437">
        <v>161</v>
      </c>
      <c r="C167" s="843"/>
      <c r="D167" s="823" t="s">
        <v>1128</v>
      </c>
      <c r="E167" s="2">
        <v>1536</v>
      </c>
    </row>
    <row r="168" spans="1:5" ht="17.25">
      <c r="A168" s="1437">
        <v>162</v>
      </c>
      <c r="C168" s="843"/>
      <c r="D168" s="823" t="s">
        <v>1129</v>
      </c>
      <c r="E168" s="2">
        <v>177</v>
      </c>
    </row>
    <row r="169" spans="1:5" ht="17.25">
      <c r="A169" s="1437">
        <v>163</v>
      </c>
      <c r="C169" s="843"/>
      <c r="D169" s="823" t="s">
        <v>1139</v>
      </c>
      <c r="E169" s="2">
        <v>-1000</v>
      </c>
    </row>
    <row r="170" spans="1:5" ht="17.25">
      <c r="A170" s="1437">
        <v>164</v>
      </c>
      <c r="C170" s="843"/>
      <c r="D170" s="823" t="s">
        <v>1176</v>
      </c>
      <c r="E170" s="2">
        <v>1134</v>
      </c>
    </row>
    <row r="171" spans="1:5" ht="24" customHeight="1">
      <c r="A171" s="1437">
        <v>165</v>
      </c>
      <c r="C171" s="843"/>
      <c r="D171" s="820" t="s">
        <v>337</v>
      </c>
      <c r="E171" s="2"/>
    </row>
    <row r="172" spans="1:5" ht="17.25">
      <c r="A172" s="1437">
        <v>166</v>
      </c>
      <c r="C172" s="843"/>
      <c r="D172" s="823" t="s">
        <v>1129</v>
      </c>
      <c r="E172" s="2">
        <v>41</v>
      </c>
    </row>
    <row r="173" spans="1:5" ht="17.25">
      <c r="A173" s="1437">
        <v>167</v>
      </c>
      <c r="C173" s="843"/>
      <c r="D173" s="823" t="s">
        <v>1139</v>
      </c>
      <c r="E173" s="2">
        <v>-5214</v>
      </c>
    </row>
    <row r="174" spans="1:5" ht="24" customHeight="1">
      <c r="A174" s="1437">
        <v>168</v>
      </c>
      <c r="C174" s="843"/>
      <c r="D174" s="271" t="s">
        <v>436</v>
      </c>
      <c r="E174" s="841"/>
    </row>
    <row r="175" spans="1:5" ht="17.25" customHeight="1">
      <c r="A175" s="1437">
        <v>169</v>
      </c>
      <c r="C175" s="843"/>
      <c r="D175" s="823" t="s">
        <v>1130</v>
      </c>
      <c r="E175" s="1449">
        <v>251</v>
      </c>
    </row>
    <row r="176" spans="1:5" ht="20.25" customHeight="1">
      <c r="A176" s="1437">
        <v>170</v>
      </c>
      <c r="C176" s="843"/>
      <c r="D176" s="1486" t="s">
        <v>1020</v>
      </c>
      <c r="E176" s="1146">
        <f>SUM(E96:E175)</f>
        <v>52939</v>
      </c>
    </row>
    <row r="177" spans="1:4" ht="24.75" customHeight="1">
      <c r="A177" s="1437">
        <v>171</v>
      </c>
      <c r="C177" s="843"/>
      <c r="D177" s="845" t="s">
        <v>49</v>
      </c>
    </row>
    <row r="178" spans="1:249" ht="17.25">
      <c r="A178" s="1437">
        <v>172</v>
      </c>
      <c r="B178" s="843"/>
      <c r="C178" s="843"/>
      <c r="D178" s="271" t="s">
        <v>1025</v>
      </c>
      <c r="E178" s="849"/>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c r="CA178" s="111"/>
      <c r="CB178" s="111"/>
      <c r="CC178" s="111"/>
      <c r="CD178" s="111"/>
      <c r="CE178" s="111"/>
      <c r="CF178" s="111"/>
      <c r="CG178" s="111"/>
      <c r="CH178" s="111"/>
      <c r="CI178" s="111"/>
      <c r="CJ178" s="111"/>
      <c r="CK178" s="111"/>
      <c r="CL178" s="111"/>
      <c r="CM178" s="111"/>
      <c r="CN178" s="111"/>
      <c r="CO178" s="111"/>
      <c r="CP178" s="111"/>
      <c r="CQ178" s="111"/>
      <c r="CR178" s="111"/>
      <c r="CS178" s="111"/>
      <c r="CT178" s="111"/>
      <c r="CU178" s="111"/>
      <c r="CV178" s="111"/>
      <c r="CW178" s="111"/>
      <c r="CX178" s="111"/>
      <c r="CY178" s="111"/>
      <c r="CZ178" s="111"/>
      <c r="DA178" s="111"/>
      <c r="DB178" s="111"/>
      <c r="DC178" s="111"/>
      <c r="DD178" s="111"/>
      <c r="DE178" s="111"/>
      <c r="DF178" s="111"/>
      <c r="DG178" s="111"/>
      <c r="DH178" s="111"/>
      <c r="DI178" s="111"/>
      <c r="DJ178" s="111"/>
      <c r="DK178" s="111"/>
      <c r="DL178" s="111"/>
      <c r="DM178" s="111"/>
      <c r="DN178" s="111"/>
      <c r="DO178" s="111"/>
      <c r="DP178" s="111"/>
      <c r="DQ178" s="111"/>
      <c r="DR178" s="111"/>
      <c r="DS178" s="111"/>
      <c r="DT178" s="111"/>
      <c r="DU178" s="111"/>
      <c r="DV178" s="111"/>
      <c r="DW178" s="111"/>
      <c r="DX178" s="111"/>
      <c r="DY178" s="111"/>
      <c r="DZ178" s="111"/>
      <c r="EA178" s="111"/>
      <c r="EB178" s="111"/>
      <c r="EC178" s="111"/>
      <c r="ED178" s="111"/>
      <c r="EE178" s="111"/>
      <c r="EF178" s="111"/>
      <c r="EG178" s="111"/>
      <c r="EH178" s="111"/>
      <c r="EI178" s="111"/>
      <c r="EJ178" s="111"/>
      <c r="EK178" s="111"/>
      <c r="EL178" s="111"/>
      <c r="EM178" s="111"/>
      <c r="EN178" s="111"/>
      <c r="EO178" s="111"/>
      <c r="EP178" s="111"/>
      <c r="EQ178" s="111"/>
      <c r="ER178" s="111"/>
      <c r="ES178" s="111"/>
      <c r="ET178" s="111"/>
      <c r="EU178" s="111"/>
      <c r="EV178" s="111"/>
      <c r="EW178" s="111"/>
      <c r="EX178" s="111"/>
      <c r="EY178" s="111"/>
      <c r="EZ178" s="111"/>
      <c r="FA178" s="111"/>
      <c r="FB178" s="111"/>
      <c r="FC178" s="111"/>
      <c r="FD178" s="111"/>
      <c r="FE178" s="111"/>
      <c r="FF178" s="111"/>
      <c r="FG178" s="111"/>
      <c r="FH178" s="111"/>
      <c r="FI178" s="111"/>
      <c r="FJ178" s="111"/>
      <c r="FK178" s="111"/>
      <c r="FL178" s="111"/>
      <c r="FM178" s="111"/>
      <c r="FN178" s="111"/>
      <c r="FO178" s="111"/>
      <c r="FP178" s="111"/>
      <c r="FQ178" s="111"/>
      <c r="FR178" s="111"/>
      <c r="FS178" s="111"/>
      <c r="FT178" s="111"/>
      <c r="FU178" s="111"/>
      <c r="FV178" s="111"/>
      <c r="FW178" s="111"/>
      <c r="FX178" s="111"/>
      <c r="FY178" s="111"/>
      <c r="FZ178" s="111"/>
      <c r="GA178" s="111"/>
      <c r="GB178" s="111"/>
      <c r="GC178" s="111"/>
      <c r="GD178" s="111"/>
      <c r="GE178" s="111"/>
      <c r="GF178" s="111"/>
      <c r="GG178" s="111"/>
      <c r="GH178" s="111"/>
      <c r="GI178" s="111"/>
      <c r="GJ178" s="111"/>
      <c r="GK178" s="111"/>
      <c r="GL178" s="111"/>
      <c r="GM178" s="111"/>
      <c r="GN178" s="111"/>
      <c r="GO178" s="111"/>
      <c r="GP178" s="111"/>
      <c r="GQ178" s="111"/>
      <c r="GR178" s="111"/>
      <c r="GS178" s="111"/>
      <c r="GT178" s="111"/>
      <c r="GU178" s="111"/>
      <c r="GV178" s="111"/>
      <c r="GW178" s="111"/>
      <c r="GX178" s="111"/>
      <c r="GY178" s="111"/>
      <c r="GZ178" s="111"/>
      <c r="HA178" s="111"/>
      <c r="HB178" s="111"/>
      <c r="HC178" s="111"/>
      <c r="HD178" s="111"/>
      <c r="HE178" s="111"/>
      <c r="HF178" s="111"/>
      <c r="HG178" s="111"/>
      <c r="HH178" s="111"/>
      <c r="HI178" s="111"/>
      <c r="HJ178" s="111"/>
      <c r="HK178" s="111"/>
      <c r="HL178" s="111"/>
      <c r="HM178" s="111"/>
      <c r="HN178" s="111"/>
      <c r="HO178" s="111"/>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row>
    <row r="179" spans="1:249" ht="17.25" customHeight="1">
      <c r="A179" s="1437">
        <v>173</v>
      </c>
      <c r="B179" s="843"/>
      <c r="C179" s="843"/>
      <c r="D179" s="823" t="s">
        <v>1148</v>
      </c>
      <c r="E179" s="647">
        <v>109</v>
      </c>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c r="CU179" s="111"/>
      <c r="CV179" s="111"/>
      <c r="CW179" s="111"/>
      <c r="CX179" s="111"/>
      <c r="CY179" s="111"/>
      <c r="CZ179" s="111"/>
      <c r="DA179" s="111"/>
      <c r="DB179" s="111"/>
      <c r="DC179" s="111"/>
      <c r="DD179" s="111"/>
      <c r="DE179" s="111"/>
      <c r="DF179" s="111"/>
      <c r="DG179" s="111"/>
      <c r="DH179" s="111"/>
      <c r="DI179" s="111"/>
      <c r="DJ179" s="111"/>
      <c r="DK179" s="111"/>
      <c r="DL179" s="111"/>
      <c r="DM179" s="111"/>
      <c r="DN179" s="111"/>
      <c r="DO179" s="111"/>
      <c r="DP179" s="111"/>
      <c r="DQ179" s="111"/>
      <c r="DR179" s="111"/>
      <c r="DS179" s="111"/>
      <c r="DT179" s="111"/>
      <c r="DU179" s="111"/>
      <c r="DV179" s="111"/>
      <c r="DW179" s="111"/>
      <c r="DX179" s="111"/>
      <c r="DY179" s="111"/>
      <c r="DZ179" s="111"/>
      <c r="EA179" s="111"/>
      <c r="EB179" s="111"/>
      <c r="EC179" s="111"/>
      <c r="ED179" s="111"/>
      <c r="EE179" s="111"/>
      <c r="EF179" s="111"/>
      <c r="EG179" s="111"/>
      <c r="EH179" s="111"/>
      <c r="EI179" s="111"/>
      <c r="EJ179" s="111"/>
      <c r="EK179" s="111"/>
      <c r="EL179" s="111"/>
      <c r="EM179" s="111"/>
      <c r="EN179" s="111"/>
      <c r="EO179" s="111"/>
      <c r="EP179" s="111"/>
      <c r="EQ179" s="111"/>
      <c r="ER179" s="111"/>
      <c r="ES179" s="111"/>
      <c r="ET179" s="111"/>
      <c r="EU179" s="111"/>
      <c r="EV179" s="111"/>
      <c r="EW179" s="111"/>
      <c r="EX179" s="111"/>
      <c r="EY179" s="111"/>
      <c r="EZ179" s="111"/>
      <c r="FA179" s="111"/>
      <c r="FB179" s="111"/>
      <c r="FC179" s="111"/>
      <c r="FD179" s="111"/>
      <c r="FE179" s="111"/>
      <c r="FF179" s="111"/>
      <c r="FG179" s="111"/>
      <c r="FH179" s="111"/>
      <c r="FI179" s="111"/>
      <c r="FJ179" s="111"/>
      <c r="FK179" s="111"/>
      <c r="FL179" s="111"/>
      <c r="FM179" s="111"/>
      <c r="FN179" s="111"/>
      <c r="FO179" s="111"/>
      <c r="FP179" s="111"/>
      <c r="FQ179" s="111"/>
      <c r="FR179" s="111"/>
      <c r="FS179" s="111"/>
      <c r="FT179" s="111"/>
      <c r="FU179" s="111"/>
      <c r="FV179" s="111"/>
      <c r="FW179" s="111"/>
      <c r="FX179" s="111"/>
      <c r="FY179" s="111"/>
      <c r="FZ179" s="111"/>
      <c r="GA179" s="111"/>
      <c r="GB179" s="111"/>
      <c r="GC179" s="111"/>
      <c r="GD179" s="111"/>
      <c r="GE179" s="111"/>
      <c r="GF179" s="111"/>
      <c r="GG179" s="111"/>
      <c r="GH179" s="111"/>
      <c r="GI179" s="111"/>
      <c r="GJ179" s="111"/>
      <c r="GK179" s="111"/>
      <c r="GL179" s="111"/>
      <c r="GM179" s="111"/>
      <c r="GN179" s="111"/>
      <c r="GO179" s="111"/>
      <c r="GP179" s="111"/>
      <c r="GQ179" s="111"/>
      <c r="GR179" s="111"/>
      <c r="GS179" s="111"/>
      <c r="GT179" s="111"/>
      <c r="GU179" s="111"/>
      <c r="GV179" s="111"/>
      <c r="GW179" s="111"/>
      <c r="GX179" s="111"/>
      <c r="GY179" s="111"/>
      <c r="GZ179" s="111"/>
      <c r="HA179" s="111"/>
      <c r="HB179" s="111"/>
      <c r="HC179" s="111"/>
      <c r="HD179" s="111"/>
      <c r="HE179" s="111"/>
      <c r="HF179" s="111"/>
      <c r="HG179" s="111"/>
      <c r="HH179" s="111"/>
      <c r="HI179" s="111"/>
      <c r="HJ179" s="111"/>
      <c r="HK179" s="111"/>
      <c r="HL179" s="111"/>
      <c r="HM179" s="111"/>
      <c r="HN179" s="111"/>
      <c r="HO179" s="111"/>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row>
    <row r="180" spans="1:249" ht="17.25">
      <c r="A180" s="1437">
        <v>174</v>
      </c>
      <c r="B180" s="843"/>
      <c r="C180" s="843"/>
      <c r="D180" s="271" t="s">
        <v>198</v>
      </c>
      <c r="E180" s="849"/>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111"/>
      <c r="DM180" s="111"/>
      <c r="DN180" s="111"/>
      <c r="DO180" s="111"/>
      <c r="DP180" s="111"/>
      <c r="DQ180" s="111"/>
      <c r="DR180" s="111"/>
      <c r="DS180" s="111"/>
      <c r="DT180" s="111"/>
      <c r="DU180" s="111"/>
      <c r="DV180" s="111"/>
      <c r="DW180" s="111"/>
      <c r="DX180" s="111"/>
      <c r="DY180" s="111"/>
      <c r="DZ180" s="111"/>
      <c r="EA180" s="111"/>
      <c r="EB180" s="111"/>
      <c r="EC180" s="111"/>
      <c r="ED180" s="111"/>
      <c r="EE180" s="111"/>
      <c r="EF180" s="111"/>
      <c r="EG180" s="111"/>
      <c r="EH180" s="111"/>
      <c r="EI180" s="111"/>
      <c r="EJ180" s="111"/>
      <c r="EK180" s="111"/>
      <c r="EL180" s="111"/>
      <c r="EM180" s="111"/>
      <c r="EN180" s="111"/>
      <c r="EO180" s="111"/>
      <c r="EP180" s="111"/>
      <c r="EQ180" s="111"/>
      <c r="ER180" s="111"/>
      <c r="ES180" s="111"/>
      <c r="ET180" s="111"/>
      <c r="EU180" s="111"/>
      <c r="EV180" s="111"/>
      <c r="EW180" s="111"/>
      <c r="EX180" s="111"/>
      <c r="EY180" s="111"/>
      <c r="EZ180" s="111"/>
      <c r="FA180" s="111"/>
      <c r="FB180" s="111"/>
      <c r="FC180" s="111"/>
      <c r="FD180" s="111"/>
      <c r="FE180" s="111"/>
      <c r="FF180" s="111"/>
      <c r="FG180" s="111"/>
      <c r="FH180" s="111"/>
      <c r="FI180" s="111"/>
      <c r="FJ180" s="111"/>
      <c r="FK180" s="111"/>
      <c r="FL180" s="111"/>
      <c r="FM180" s="111"/>
      <c r="FN180" s="111"/>
      <c r="FO180" s="111"/>
      <c r="FP180" s="111"/>
      <c r="FQ180" s="111"/>
      <c r="FR180" s="111"/>
      <c r="FS180" s="111"/>
      <c r="FT180" s="111"/>
      <c r="FU180" s="111"/>
      <c r="FV180" s="111"/>
      <c r="FW180" s="111"/>
      <c r="FX180" s="111"/>
      <c r="FY180" s="111"/>
      <c r="FZ180" s="111"/>
      <c r="GA180" s="111"/>
      <c r="GB180" s="111"/>
      <c r="GC180" s="111"/>
      <c r="GD180" s="111"/>
      <c r="GE180" s="111"/>
      <c r="GF180" s="111"/>
      <c r="GG180" s="111"/>
      <c r="GH180" s="111"/>
      <c r="GI180" s="111"/>
      <c r="GJ180" s="111"/>
      <c r="GK180" s="111"/>
      <c r="GL180" s="111"/>
      <c r="GM180" s="111"/>
      <c r="GN180" s="111"/>
      <c r="GO180" s="111"/>
      <c r="GP180" s="111"/>
      <c r="GQ180" s="111"/>
      <c r="GR180" s="111"/>
      <c r="GS180" s="111"/>
      <c r="GT180" s="111"/>
      <c r="GU180" s="111"/>
      <c r="GV180" s="111"/>
      <c r="GW180" s="111"/>
      <c r="GX180" s="111"/>
      <c r="GY180" s="111"/>
      <c r="GZ180" s="111"/>
      <c r="HA180" s="111"/>
      <c r="HB180" s="111"/>
      <c r="HC180" s="111"/>
      <c r="HD180" s="111"/>
      <c r="HE180" s="111"/>
      <c r="HF180" s="111"/>
      <c r="HG180" s="111"/>
      <c r="HH180" s="111"/>
      <c r="HI180" s="111"/>
      <c r="HJ180" s="111"/>
      <c r="HK180" s="111"/>
      <c r="HL180" s="111"/>
      <c r="HM180" s="111"/>
      <c r="HN180" s="111"/>
      <c r="HO180" s="111"/>
      <c r="HP180" s="111"/>
      <c r="HQ180" s="111"/>
      <c r="HR180" s="111"/>
      <c r="HS180" s="111"/>
      <c r="HT180" s="111"/>
      <c r="HU180" s="111"/>
      <c r="HV180" s="111"/>
      <c r="HW180" s="111"/>
      <c r="HX180" s="111"/>
      <c r="HY180" s="111"/>
      <c r="HZ180" s="111"/>
      <c r="IA180" s="111"/>
      <c r="IB180" s="111"/>
      <c r="IC180" s="111"/>
      <c r="ID180" s="111"/>
      <c r="IE180" s="111"/>
      <c r="IF180" s="111"/>
      <c r="IG180" s="111"/>
      <c r="IH180" s="111"/>
      <c r="II180" s="111"/>
      <c r="IJ180" s="111"/>
      <c r="IK180" s="111"/>
      <c r="IL180" s="111"/>
      <c r="IM180" s="111"/>
      <c r="IN180" s="111"/>
      <c r="IO180" s="111"/>
    </row>
    <row r="181" spans="1:249" ht="17.25">
      <c r="A181" s="1437">
        <v>175</v>
      </c>
      <c r="B181" s="843"/>
      <c r="C181" s="843"/>
      <c r="D181" s="823" t="s">
        <v>1144</v>
      </c>
      <c r="E181" s="647">
        <v>1000</v>
      </c>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1"/>
      <c r="DD181" s="111"/>
      <c r="DE181" s="111"/>
      <c r="DF181" s="111"/>
      <c r="DG181" s="111"/>
      <c r="DH181" s="111"/>
      <c r="DI181" s="111"/>
      <c r="DJ181" s="111"/>
      <c r="DK181" s="111"/>
      <c r="DL181" s="111"/>
      <c r="DM181" s="111"/>
      <c r="DN181" s="111"/>
      <c r="DO181" s="111"/>
      <c r="DP181" s="111"/>
      <c r="DQ181" s="111"/>
      <c r="DR181" s="111"/>
      <c r="DS181" s="111"/>
      <c r="DT181" s="111"/>
      <c r="DU181" s="111"/>
      <c r="DV181" s="111"/>
      <c r="DW181" s="111"/>
      <c r="DX181" s="111"/>
      <c r="DY181" s="111"/>
      <c r="DZ181" s="111"/>
      <c r="EA181" s="111"/>
      <c r="EB181" s="111"/>
      <c r="EC181" s="111"/>
      <c r="ED181" s="111"/>
      <c r="EE181" s="111"/>
      <c r="EF181" s="111"/>
      <c r="EG181" s="111"/>
      <c r="EH181" s="111"/>
      <c r="EI181" s="111"/>
      <c r="EJ181" s="111"/>
      <c r="EK181" s="111"/>
      <c r="EL181" s="111"/>
      <c r="EM181" s="111"/>
      <c r="EN181" s="111"/>
      <c r="EO181" s="111"/>
      <c r="EP181" s="111"/>
      <c r="EQ181" s="111"/>
      <c r="ER181" s="111"/>
      <c r="ES181" s="111"/>
      <c r="ET181" s="111"/>
      <c r="EU181" s="111"/>
      <c r="EV181" s="111"/>
      <c r="EW181" s="111"/>
      <c r="EX181" s="111"/>
      <c r="EY181" s="111"/>
      <c r="EZ181" s="111"/>
      <c r="FA181" s="111"/>
      <c r="FB181" s="111"/>
      <c r="FC181" s="111"/>
      <c r="FD181" s="111"/>
      <c r="FE181" s="111"/>
      <c r="FF181" s="111"/>
      <c r="FG181" s="111"/>
      <c r="FH181" s="111"/>
      <c r="FI181" s="111"/>
      <c r="FJ181" s="111"/>
      <c r="FK181" s="111"/>
      <c r="FL181" s="111"/>
      <c r="FM181" s="111"/>
      <c r="FN181" s="111"/>
      <c r="FO181" s="111"/>
      <c r="FP181" s="111"/>
      <c r="FQ181" s="111"/>
      <c r="FR181" s="111"/>
      <c r="FS181" s="111"/>
      <c r="FT181" s="111"/>
      <c r="FU181" s="111"/>
      <c r="FV181" s="111"/>
      <c r="FW181" s="111"/>
      <c r="FX181" s="111"/>
      <c r="FY181" s="111"/>
      <c r="FZ181" s="111"/>
      <c r="GA181" s="111"/>
      <c r="GB181" s="111"/>
      <c r="GC181" s="111"/>
      <c r="GD181" s="111"/>
      <c r="GE181" s="111"/>
      <c r="GF181" s="111"/>
      <c r="GG181" s="111"/>
      <c r="GH181" s="111"/>
      <c r="GI181" s="111"/>
      <c r="GJ181" s="111"/>
      <c r="GK181" s="111"/>
      <c r="GL181" s="111"/>
      <c r="GM181" s="111"/>
      <c r="GN181" s="111"/>
      <c r="GO181" s="111"/>
      <c r="GP181" s="111"/>
      <c r="GQ181" s="111"/>
      <c r="GR181" s="111"/>
      <c r="GS181" s="111"/>
      <c r="GT181" s="111"/>
      <c r="GU181" s="111"/>
      <c r="GV181" s="111"/>
      <c r="GW181" s="111"/>
      <c r="GX181" s="111"/>
      <c r="GY181" s="111"/>
      <c r="GZ181" s="111"/>
      <c r="HA181" s="111"/>
      <c r="HB181" s="111"/>
      <c r="HC181" s="111"/>
      <c r="HD181" s="111"/>
      <c r="HE181" s="111"/>
      <c r="HF181" s="111"/>
      <c r="HG181" s="111"/>
      <c r="HH181" s="111"/>
      <c r="HI181" s="111"/>
      <c r="HJ181" s="111"/>
      <c r="HK181" s="111"/>
      <c r="HL181" s="111"/>
      <c r="HM181" s="111"/>
      <c r="HN181" s="111"/>
      <c r="HO181" s="111"/>
      <c r="HP181" s="111"/>
      <c r="HQ181" s="111"/>
      <c r="HR181" s="111"/>
      <c r="HS181" s="111"/>
      <c r="HT181" s="111"/>
      <c r="HU181" s="111"/>
      <c r="HV181" s="111"/>
      <c r="HW181" s="111"/>
      <c r="HX181" s="111"/>
      <c r="HY181" s="111"/>
      <c r="HZ181" s="111"/>
      <c r="IA181" s="111"/>
      <c r="IB181" s="111"/>
      <c r="IC181" s="111"/>
      <c r="ID181" s="111"/>
      <c r="IE181" s="111"/>
      <c r="IF181" s="111"/>
      <c r="IG181" s="111"/>
      <c r="IH181" s="111"/>
      <c r="II181" s="111"/>
      <c r="IJ181" s="111"/>
      <c r="IK181" s="111"/>
      <c r="IL181" s="111"/>
      <c r="IM181" s="111"/>
      <c r="IN181" s="111"/>
      <c r="IO181" s="111"/>
    </row>
    <row r="182" spans="1:249" ht="17.25">
      <c r="A182" s="1437">
        <v>176</v>
      </c>
      <c r="B182" s="843"/>
      <c r="C182" s="843"/>
      <c r="D182" s="271" t="s">
        <v>450</v>
      </c>
      <c r="E182" s="647"/>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c r="EN182" s="111"/>
      <c r="EO182" s="111"/>
      <c r="EP182" s="111"/>
      <c r="EQ182" s="111"/>
      <c r="ER182" s="111"/>
      <c r="ES182" s="111"/>
      <c r="ET182" s="111"/>
      <c r="EU182" s="111"/>
      <c r="EV182" s="111"/>
      <c r="EW182" s="111"/>
      <c r="EX182" s="111"/>
      <c r="EY182" s="111"/>
      <c r="EZ182" s="111"/>
      <c r="FA182" s="111"/>
      <c r="FB182" s="111"/>
      <c r="FC182" s="111"/>
      <c r="FD182" s="111"/>
      <c r="FE182" s="111"/>
      <c r="FF182" s="111"/>
      <c r="FG182" s="111"/>
      <c r="FH182" s="111"/>
      <c r="FI182" s="111"/>
      <c r="FJ182" s="111"/>
      <c r="FK182" s="111"/>
      <c r="FL182" s="111"/>
      <c r="FM182" s="111"/>
      <c r="FN182" s="111"/>
      <c r="FO182" s="111"/>
      <c r="FP182" s="111"/>
      <c r="FQ182" s="111"/>
      <c r="FR182" s="111"/>
      <c r="FS182" s="111"/>
      <c r="FT182" s="111"/>
      <c r="FU182" s="111"/>
      <c r="FV182" s="111"/>
      <c r="FW182" s="111"/>
      <c r="FX182" s="111"/>
      <c r="FY182" s="111"/>
      <c r="FZ182" s="111"/>
      <c r="GA182" s="111"/>
      <c r="GB182" s="111"/>
      <c r="GC182" s="111"/>
      <c r="GD182" s="111"/>
      <c r="GE182" s="111"/>
      <c r="GF182" s="111"/>
      <c r="GG182" s="111"/>
      <c r="GH182" s="111"/>
      <c r="GI182" s="111"/>
      <c r="GJ182" s="111"/>
      <c r="GK182" s="111"/>
      <c r="GL182" s="111"/>
      <c r="GM182" s="111"/>
      <c r="GN182" s="111"/>
      <c r="GO182" s="111"/>
      <c r="GP182" s="111"/>
      <c r="GQ182" s="111"/>
      <c r="GR182" s="111"/>
      <c r="GS182" s="111"/>
      <c r="GT182" s="111"/>
      <c r="GU182" s="111"/>
      <c r="GV182" s="111"/>
      <c r="GW182" s="111"/>
      <c r="GX182" s="111"/>
      <c r="GY182" s="111"/>
      <c r="GZ182" s="111"/>
      <c r="HA182" s="111"/>
      <c r="HB182" s="111"/>
      <c r="HC182" s="111"/>
      <c r="HD182" s="111"/>
      <c r="HE182" s="111"/>
      <c r="HF182" s="111"/>
      <c r="HG182" s="111"/>
      <c r="HH182" s="111"/>
      <c r="HI182" s="111"/>
      <c r="HJ182" s="111"/>
      <c r="HK182" s="111"/>
      <c r="HL182" s="111"/>
      <c r="HM182" s="111"/>
      <c r="HN182" s="111"/>
      <c r="HO182" s="111"/>
      <c r="HP182" s="111"/>
      <c r="HQ182" s="111"/>
      <c r="HR182" s="111"/>
      <c r="HS182" s="111"/>
      <c r="HT182" s="111"/>
      <c r="HU182" s="111"/>
      <c r="HV182" s="111"/>
      <c r="HW182" s="111"/>
      <c r="HX182" s="111"/>
      <c r="HY182" s="111"/>
      <c r="HZ182" s="111"/>
      <c r="IA182" s="111"/>
      <c r="IB182" s="111"/>
      <c r="IC182" s="111"/>
      <c r="ID182" s="111"/>
      <c r="IE182" s="111"/>
      <c r="IF182" s="111"/>
      <c r="IG182" s="111"/>
      <c r="IH182" s="111"/>
      <c r="II182" s="111"/>
      <c r="IJ182" s="111"/>
      <c r="IK182" s="111"/>
      <c r="IL182" s="111"/>
      <c r="IM182" s="111"/>
      <c r="IN182" s="111"/>
      <c r="IO182" s="111"/>
    </row>
    <row r="183" spans="1:249" ht="17.25">
      <c r="A183" s="1437">
        <v>177</v>
      </c>
      <c r="B183" s="843"/>
      <c r="C183" s="843"/>
      <c r="D183" s="823" t="s">
        <v>725</v>
      </c>
      <c r="E183" s="647">
        <v>-1000</v>
      </c>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c r="CA183" s="111"/>
      <c r="CB183" s="111"/>
      <c r="CC183" s="111"/>
      <c r="CD183" s="111"/>
      <c r="CE183" s="111"/>
      <c r="CF183" s="111"/>
      <c r="CG183" s="111"/>
      <c r="CH183" s="111"/>
      <c r="CI183" s="111"/>
      <c r="CJ183" s="111"/>
      <c r="CK183" s="111"/>
      <c r="CL183" s="111"/>
      <c r="CM183" s="111"/>
      <c r="CN183" s="111"/>
      <c r="CO183" s="111"/>
      <c r="CP183" s="111"/>
      <c r="CQ183" s="111"/>
      <c r="CR183" s="111"/>
      <c r="CS183" s="111"/>
      <c r="CT183" s="111"/>
      <c r="CU183" s="111"/>
      <c r="CV183" s="111"/>
      <c r="CW183" s="111"/>
      <c r="CX183" s="111"/>
      <c r="CY183" s="111"/>
      <c r="CZ183" s="111"/>
      <c r="DA183" s="111"/>
      <c r="DB183" s="111"/>
      <c r="DC183" s="111"/>
      <c r="DD183" s="111"/>
      <c r="DE183" s="111"/>
      <c r="DF183" s="111"/>
      <c r="DG183" s="111"/>
      <c r="DH183" s="111"/>
      <c r="DI183" s="111"/>
      <c r="DJ183" s="111"/>
      <c r="DK183" s="111"/>
      <c r="DL183" s="111"/>
      <c r="DM183" s="111"/>
      <c r="DN183" s="111"/>
      <c r="DO183" s="111"/>
      <c r="DP183" s="111"/>
      <c r="DQ183" s="111"/>
      <c r="DR183" s="111"/>
      <c r="DS183" s="111"/>
      <c r="DT183" s="111"/>
      <c r="DU183" s="111"/>
      <c r="DV183" s="111"/>
      <c r="DW183" s="111"/>
      <c r="DX183" s="111"/>
      <c r="DY183" s="111"/>
      <c r="DZ183" s="111"/>
      <c r="EA183" s="111"/>
      <c r="EB183" s="111"/>
      <c r="EC183" s="111"/>
      <c r="ED183" s="111"/>
      <c r="EE183" s="111"/>
      <c r="EF183" s="111"/>
      <c r="EG183" s="111"/>
      <c r="EH183" s="111"/>
      <c r="EI183" s="111"/>
      <c r="EJ183" s="111"/>
      <c r="EK183" s="111"/>
      <c r="EL183" s="111"/>
      <c r="EM183" s="111"/>
      <c r="EN183" s="111"/>
      <c r="EO183" s="111"/>
      <c r="EP183" s="111"/>
      <c r="EQ183" s="111"/>
      <c r="ER183" s="111"/>
      <c r="ES183" s="111"/>
      <c r="ET183" s="111"/>
      <c r="EU183" s="111"/>
      <c r="EV183" s="111"/>
      <c r="EW183" s="111"/>
      <c r="EX183" s="111"/>
      <c r="EY183" s="111"/>
      <c r="EZ183" s="111"/>
      <c r="FA183" s="111"/>
      <c r="FB183" s="111"/>
      <c r="FC183" s="111"/>
      <c r="FD183" s="111"/>
      <c r="FE183" s="111"/>
      <c r="FF183" s="111"/>
      <c r="FG183" s="111"/>
      <c r="FH183" s="111"/>
      <c r="FI183" s="111"/>
      <c r="FJ183" s="111"/>
      <c r="FK183" s="111"/>
      <c r="FL183" s="111"/>
      <c r="FM183" s="111"/>
      <c r="FN183" s="111"/>
      <c r="FO183" s="111"/>
      <c r="FP183" s="111"/>
      <c r="FQ183" s="111"/>
      <c r="FR183" s="111"/>
      <c r="FS183" s="111"/>
      <c r="FT183" s="111"/>
      <c r="FU183" s="111"/>
      <c r="FV183" s="111"/>
      <c r="FW183" s="111"/>
      <c r="FX183" s="111"/>
      <c r="FY183" s="111"/>
      <c r="FZ183" s="111"/>
      <c r="GA183" s="111"/>
      <c r="GB183" s="111"/>
      <c r="GC183" s="111"/>
      <c r="GD183" s="111"/>
      <c r="GE183" s="111"/>
      <c r="GF183" s="111"/>
      <c r="GG183" s="111"/>
      <c r="GH183" s="111"/>
      <c r="GI183" s="111"/>
      <c r="GJ183" s="111"/>
      <c r="GK183" s="111"/>
      <c r="GL183" s="111"/>
      <c r="GM183" s="111"/>
      <c r="GN183" s="111"/>
      <c r="GO183" s="111"/>
      <c r="GP183" s="111"/>
      <c r="GQ183" s="111"/>
      <c r="GR183" s="111"/>
      <c r="GS183" s="111"/>
      <c r="GT183" s="111"/>
      <c r="GU183" s="111"/>
      <c r="GV183" s="111"/>
      <c r="GW183" s="111"/>
      <c r="GX183" s="111"/>
      <c r="GY183" s="111"/>
      <c r="GZ183" s="111"/>
      <c r="HA183" s="111"/>
      <c r="HB183" s="111"/>
      <c r="HC183" s="111"/>
      <c r="HD183" s="111"/>
      <c r="HE183" s="111"/>
      <c r="HF183" s="111"/>
      <c r="HG183" s="111"/>
      <c r="HH183" s="111"/>
      <c r="HI183" s="111"/>
      <c r="HJ183" s="111"/>
      <c r="HK183" s="111"/>
      <c r="HL183" s="111"/>
      <c r="HM183" s="111"/>
      <c r="HN183" s="111"/>
      <c r="HO183" s="111"/>
      <c r="HP183" s="111"/>
      <c r="HQ183" s="111"/>
      <c r="HR183" s="111"/>
      <c r="HS183" s="111"/>
      <c r="HT183" s="111"/>
      <c r="HU183" s="111"/>
      <c r="HV183" s="111"/>
      <c r="HW183" s="111"/>
      <c r="HX183" s="111"/>
      <c r="HY183" s="111"/>
      <c r="HZ183" s="111"/>
      <c r="IA183" s="111"/>
      <c r="IB183" s="111"/>
      <c r="IC183" s="111"/>
      <c r="ID183" s="111"/>
      <c r="IE183" s="111"/>
      <c r="IF183" s="111"/>
      <c r="IG183" s="111"/>
      <c r="IH183" s="111"/>
      <c r="II183" s="111"/>
      <c r="IJ183" s="111"/>
      <c r="IK183" s="111"/>
      <c r="IL183" s="111"/>
      <c r="IM183" s="111"/>
      <c r="IN183" s="111"/>
      <c r="IO183" s="111"/>
    </row>
    <row r="184" spans="1:249" ht="17.25" customHeight="1">
      <c r="A184" s="1437">
        <v>178</v>
      </c>
      <c r="B184" s="843"/>
      <c r="C184" s="843"/>
      <c r="D184" s="271" t="s">
        <v>482</v>
      </c>
      <c r="E184" s="849"/>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1"/>
      <c r="DD184" s="111"/>
      <c r="DE184" s="111"/>
      <c r="DF184" s="111"/>
      <c r="DG184" s="111"/>
      <c r="DH184" s="111"/>
      <c r="DI184" s="111"/>
      <c r="DJ184" s="111"/>
      <c r="DK184" s="111"/>
      <c r="DL184" s="111"/>
      <c r="DM184" s="111"/>
      <c r="DN184" s="111"/>
      <c r="DO184" s="111"/>
      <c r="DP184" s="111"/>
      <c r="DQ184" s="111"/>
      <c r="DR184" s="111"/>
      <c r="DS184" s="111"/>
      <c r="DT184" s="111"/>
      <c r="DU184" s="111"/>
      <c r="DV184" s="111"/>
      <c r="DW184" s="111"/>
      <c r="DX184" s="111"/>
      <c r="DY184" s="111"/>
      <c r="DZ184" s="111"/>
      <c r="EA184" s="111"/>
      <c r="EB184" s="111"/>
      <c r="EC184" s="111"/>
      <c r="ED184" s="111"/>
      <c r="EE184" s="111"/>
      <c r="EF184" s="111"/>
      <c r="EG184" s="111"/>
      <c r="EH184" s="111"/>
      <c r="EI184" s="111"/>
      <c r="EJ184" s="111"/>
      <c r="EK184" s="111"/>
      <c r="EL184" s="111"/>
      <c r="EM184" s="111"/>
      <c r="EN184" s="111"/>
      <c r="EO184" s="111"/>
      <c r="EP184" s="111"/>
      <c r="EQ184" s="111"/>
      <c r="ER184" s="111"/>
      <c r="ES184" s="111"/>
      <c r="ET184" s="111"/>
      <c r="EU184" s="111"/>
      <c r="EV184" s="111"/>
      <c r="EW184" s="111"/>
      <c r="EX184" s="111"/>
      <c r="EY184" s="111"/>
      <c r="EZ184" s="111"/>
      <c r="FA184" s="111"/>
      <c r="FB184" s="111"/>
      <c r="FC184" s="111"/>
      <c r="FD184" s="111"/>
      <c r="FE184" s="111"/>
      <c r="FF184" s="111"/>
      <c r="FG184" s="111"/>
      <c r="FH184" s="111"/>
      <c r="FI184" s="111"/>
      <c r="FJ184" s="111"/>
      <c r="FK184" s="111"/>
      <c r="FL184" s="111"/>
      <c r="FM184" s="111"/>
      <c r="FN184" s="111"/>
      <c r="FO184" s="111"/>
      <c r="FP184" s="111"/>
      <c r="FQ184" s="111"/>
      <c r="FR184" s="111"/>
      <c r="FS184" s="111"/>
      <c r="FT184" s="111"/>
      <c r="FU184" s="111"/>
      <c r="FV184" s="111"/>
      <c r="FW184" s="111"/>
      <c r="FX184" s="111"/>
      <c r="FY184" s="111"/>
      <c r="FZ184" s="111"/>
      <c r="GA184" s="111"/>
      <c r="GB184" s="111"/>
      <c r="GC184" s="111"/>
      <c r="GD184" s="111"/>
      <c r="GE184" s="111"/>
      <c r="GF184" s="111"/>
      <c r="GG184" s="111"/>
      <c r="GH184" s="111"/>
      <c r="GI184" s="111"/>
      <c r="GJ184" s="111"/>
      <c r="GK184" s="111"/>
      <c r="GL184" s="111"/>
      <c r="GM184" s="111"/>
      <c r="GN184" s="111"/>
      <c r="GO184" s="111"/>
      <c r="GP184" s="111"/>
      <c r="GQ184" s="111"/>
      <c r="GR184" s="111"/>
      <c r="GS184" s="111"/>
      <c r="GT184" s="111"/>
      <c r="GU184" s="111"/>
      <c r="GV184" s="111"/>
      <c r="GW184" s="111"/>
      <c r="GX184" s="111"/>
      <c r="GY184" s="111"/>
      <c r="GZ184" s="111"/>
      <c r="HA184" s="111"/>
      <c r="HB184" s="111"/>
      <c r="HC184" s="111"/>
      <c r="HD184" s="111"/>
      <c r="HE184" s="111"/>
      <c r="HF184" s="111"/>
      <c r="HG184" s="111"/>
      <c r="HH184" s="111"/>
      <c r="HI184" s="111"/>
      <c r="HJ184" s="111"/>
      <c r="HK184" s="111"/>
      <c r="HL184" s="111"/>
      <c r="HM184" s="111"/>
      <c r="HN184" s="111"/>
      <c r="HO184" s="111"/>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row>
    <row r="185" spans="1:249" ht="49.5" customHeight="1">
      <c r="A185" s="1437">
        <v>179</v>
      </c>
      <c r="B185" s="843"/>
      <c r="C185" s="843"/>
      <c r="D185" s="823" t="s">
        <v>1220</v>
      </c>
      <c r="E185" s="849">
        <v>9450</v>
      </c>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c r="CA185" s="111"/>
      <c r="CB185" s="111"/>
      <c r="CC185" s="111"/>
      <c r="CD185" s="111"/>
      <c r="CE185" s="111"/>
      <c r="CF185" s="111"/>
      <c r="CG185" s="111"/>
      <c r="CH185" s="111"/>
      <c r="CI185" s="111"/>
      <c r="CJ185" s="111"/>
      <c r="CK185" s="111"/>
      <c r="CL185" s="111"/>
      <c r="CM185" s="111"/>
      <c r="CN185" s="111"/>
      <c r="CO185" s="111"/>
      <c r="CP185" s="111"/>
      <c r="CQ185" s="111"/>
      <c r="CR185" s="111"/>
      <c r="CS185" s="111"/>
      <c r="CT185" s="111"/>
      <c r="CU185" s="111"/>
      <c r="CV185" s="111"/>
      <c r="CW185" s="111"/>
      <c r="CX185" s="111"/>
      <c r="CY185" s="111"/>
      <c r="CZ185" s="111"/>
      <c r="DA185" s="111"/>
      <c r="DB185" s="111"/>
      <c r="DC185" s="111"/>
      <c r="DD185" s="111"/>
      <c r="DE185" s="111"/>
      <c r="DF185" s="111"/>
      <c r="DG185" s="111"/>
      <c r="DH185" s="111"/>
      <c r="DI185" s="111"/>
      <c r="DJ185" s="111"/>
      <c r="DK185" s="111"/>
      <c r="DL185" s="111"/>
      <c r="DM185" s="111"/>
      <c r="DN185" s="111"/>
      <c r="DO185" s="111"/>
      <c r="DP185" s="111"/>
      <c r="DQ185" s="111"/>
      <c r="DR185" s="111"/>
      <c r="DS185" s="111"/>
      <c r="DT185" s="111"/>
      <c r="DU185" s="111"/>
      <c r="DV185" s="111"/>
      <c r="DW185" s="111"/>
      <c r="DX185" s="111"/>
      <c r="DY185" s="111"/>
      <c r="DZ185" s="111"/>
      <c r="EA185" s="111"/>
      <c r="EB185" s="111"/>
      <c r="EC185" s="111"/>
      <c r="ED185" s="111"/>
      <c r="EE185" s="111"/>
      <c r="EF185" s="111"/>
      <c r="EG185" s="111"/>
      <c r="EH185" s="111"/>
      <c r="EI185" s="111"/>
      <c r="EJ185" s="111"/>
      <c r="EK185" s="111"/>
      <c r="EL185" s="111"/>
      <c r="EM185" s="111"/>
      <c r="EN185" s="111"/>
      <c r="EO185" s="111"/>
      <c r="EP185" s="111"/>
      <c r="EQ185" s="111"/>
      <c r="ER185" s="111"/>
      <c r="ES185" s="111"/>
      <c r="ET185" s="111"/>
      <c r="EU185" s="111"/>
      <c r="EV185" s="111"/>
      <c r="EW185" s="111"/>
      <c r="EX185" s="111"/>
      <c r="EY185" s="111"/>
      <c r="EZ185" s="111"/>
      <c r="FA185" s="111"/>
      <c r="FB185" s="111"/>
      <c r="FC185" s="111"/>
      <c r="FD185" s="111"/>
      <c r="FE185" s="111"/>
      <c r="FF185" s="111"/>
      <c r="FG185" s="111"/>
      <c r="FH185" s="111"/>
      <c r="FI185" s="111"/>
      <c r="FJ185" s="111"/>
      <c r="FK185" s="111"/>
      <c r="FL185" s="111"/>
      <c r="FM185" s="111"/>
      <c r="FN185" s="111"/>
      <c r="FO185" s="111"/>
      <c r="FP185" s="111"/>
      <c r="FQ185" s="111"/>
      <c r="FR185" s="111"/>
      <c r="FS185" s="111"/>
      <c r="FT185" s="111"/>
      <c r="FU185" s="111"/>
      <c r="FV185" s="111"/>
      <c r="FW185" s="111"/>
      <c r="FX185" s="111"/>
      <c r="FY185" s="111"/>
      <c r="FZ185" s="111"/>
      <c r="GA185" s="111"/>
      <c r="GB185" s="111"/>
      <c r="GC185" s="111"/>
      <c r="GD185" s="111"/>
      <c r="GE185" s="111"/>
      <c r="GF185" s="111"/>
      <c r="GG185" s="111"/>
      <c r="GH185" s="111"/>
      <c r="GI185" s="111"/>
      <c r="GJ185" s="111"/>
      <c r="GK185" s="111"/>
      <c r="GL185" s="111"/>
      <c r="GM185" s="111"/>
      <c r="GN185" s="111"/>
      <c r="GO185" s="111"/>
      <c r="GP185" s="111"/>
      <c r="GQ185" s="111"/>
      <c r="GR185" s="111"/>
      <c r="GS185" s="111"/>
      <c r="GT185" s="111"/>
      <c r="GU185" s="111"/>
      <c r="GV185" s="111"/>
      <c r="GW185" s="111"/>
      <c r="GX185" s="111"/>
      <c r="GY185" s="111"/>
      <c r="GZ185" s="111"/>
      <c r="HA185" s="111"/>
      <c r="HB185" s="111"/>
      <c r="HC185" s="111"/>
      <c r="HD185" s="111"/>
      <c r="HE185" s="111"/>
      <c r="HF185" s="111"/>
      <c r="HG185" s="111"/>
      <c r="HH185" s="111"/>
      <c r="HI185" s="111"/>
      <c r="HJ185" s="111"/>
      <c r="HK185" s="111"/>
      <c r="HL185" s="111"/>
      <c r="HM185" s="111"/>
      <c r="HN185" s="111"/>
      <c r="HO185" s="111"/>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row>
    <row r="186" spans="1:249" ht="17.25" customHeight="1">
      <c r="A186" s="1437">
        <v>180</v>
      </c>
      <c r="B186" s="843"/>
      <c r="C186" s="843"/>
      <c r="D186" s="271" t="s">
        <v>333</v>
      </c>
      <c r="E186" s="849"/>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c r="CA186" s="111"/>
      <c r="CB186" s="111"/>
      <c r="CC186" s="111"/>
      <c r="CD186" s="111"/>
      <c r="CE186" s="111"/>
      <c r="CF186" s="111"/>
      <c r="CG186" s="111"/>
      <c r="CH186" s="111"/>
      <c r="CI186" s="111"/>
      <c r="CJ186" s="111"/>
      <c r="CK186" s="111"/>
      <c r="CL186" s="111"/>
      <c r="CM186" s="111"/>
      <c r="CN186" s="111"/>
      <c r="CO186" s="111"/>
      <c r="CP186" s="111"/>
      <c r="CQ186" s="111"/>
      <c r="CR186" s="111"/>
      <c r="CS186" s="111"/>
      <c r="CT186" s="111"/>
      <c r="CU186" s="111"/>
      <c r="CV186" s="111"/>
      <c r="CW186" s="111"/>
      <c r="CX186" s="111"/>
      <c r="CY186" s="111"/>
      <c r="CZ186" s="111"/>
      <c r="DA186" s="111"/>
      <c r="DB186" s="111"/>
      <c r="DC186" s="111"/>
      <c r="DD186" s="111"/>
      <c r="DE186" s="111"/>
      <c r="DF186" s="111"/>
      <c r="DG186" s="111"/>
      <c r="DH186" s="111"/>
      <c r="DI186" s="111"/>
      <c r="DJ186" s="111"/>
      <c r="DK186" s="111"/>
      <c r="DL186" s="111"/>
      <c r="DM186" s="111"/>
      <c r="DN186" s="111"/>
      <c r="DO186" s="111"/>
      <c r="DP186" s="111"/>
      <c r="DQ186" s="111"/>
      <c r="DR186" s="111"/>
      <c r="DS186" s="111"/>
      <c r="DT186" s="111"/>
      <c r="DU186" s="111"/>
      <c r="DV186" s="111"/>
      <c r="DW186" s="111"/>
      <c r="DX186" s="111"/>
      <c r="DY186" s="111"/>
      <c r="DZ186" s="111"/>
      <c r="EA186" s="111"/>
      <c r="EB186" s="111"/>
      <c r="EC186" s="111"/>
      <c r="ED186" s="111"/>
      <c r="EE186" s="111"/>
      <c r="EF186" s="111"/>
      <c r="EG186" s="111"/>
      <c r="EH186" s="111"/>
      <c r="EI186" s="111"/>
      <c r="EJ186" s="111"/>
      <c r="EK186" s="111"/>
      <c r="EL186" s="111"/>
      <c r="EM186" s="111"/>
      <c r="EN186" s="111"/>
      <c r="EO186" s="111"/>
      <c r="EP186" s="111"/>
      <c r="EQ186" s="111"/>
      <c r="ER186" s="111"/>
      <c r="ES186" s="111"/>
      <c r="ET186" s="111"/>
      <c r="EU186" s="111"/>
      <c r="EV186" s="111"/>
      <c r="EW186" s="111"/>
      <c r="EX186" s="111"/>
      <c r="EY186" s="111"/>
      <c r="EZ186" s="111"/>
      <c r="FA186" s="111"/>
      <c r="FB186" s="111"/>
      <c r="FC186" s="111"/>
      <c r="FD186" s="111"/>
      <c r="FE186" s="111"/>
      <c r="FF186" s="111"/>
      <c r="FG186" s="111"/>
      <c r="FH186" s="111"/>
      <c r="FI186" s="111"/>
      <c r="FJ186" s="111"/>
      <c r="FK186" s="111"/>
      <c r="FL186" s="111"/>
      <c r="FM186" s="111"/>
      <c r="FN186" s="111"/>
      <c r="FO186" s="111"/>
      <c r="FP186" s="111"/>
      <c r="FQ186" s="111"/>
      <c r="FR186" s="111"/>
      <c r="FS186" s="111"/>
      <c r="FT186" s="111"/>
      <c r="FU186" s="111"/>
      <c r="FV186" s="111"/>
      <c r="FW186" s="111"/>
      <c r="FX186" s="111"/>
      <c r="FY186" s="111"/>
      <c r="FZ186" s="111"/>
      <c r="GA186" s="111"/>
      <c r="GB186" s="111"/>
      <c r="GC186" s="111"/>
      <c r="GD186" s="111"/>
      <c r="GE186" s="111"/>
      <c r="GF186" s="111"/>
      <c r="GG186" s="111"/>
      <c r="GH186" s="111"/>
      <c r="GI186" s="111"/>
      <c r="GJ186" s="111"/>
      <c r="GK186" s="111"/>
      <c r="GL186" s="111"/>
      <c r="GM186" s="111"/>
      <c r="GN186" s="111"/>
      <c r="GO186" s="111"/>
      <c r="GP186" s="111"/>
      <c r="GQ186" s="111"/>
      <c r="GR186" s="111"/>
      <c r="GS186" s="111"/>
      <c r="GT186" s="111"/>
      <c r="GU186" s="111"/>
      <c r="GV186" s="111"/>
      <c r="GW186" s="111"/>
      <c r="GX186" s="111"/>
      <c r="GY186" s="111"/>
      <c r="GZ186" s="111"/>
      <c r="HA186" s="111"/>
      <c r="HB186" s="111"/>
      <c r="HC186" s="111"/>
      <c r="HD186" s="111"/>
      <c r="HE186" s="111"/>
      <c r="HF186" s="111"/>
      <c r="HG186" s="111"/>
      <c r="HH186" s="111"/>
      <c r="HI186" s="111"/>
      <c r="HJ186" s="111"/>
      <c r="HK186" s="111"/>
      <c r="HL186" s="111"/>
      <c r="HM186" s="111"/>
      <c r="HN186" s="111"/>
      <c r="HO186" s="111"/>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row>
    <row r="187" spans="1:249" ht="17.25" customHeight="1">
      <c r="A187" s="1437">
        <v>181</v>
      </c>
      <c r="B187" s="843"/>
      <c r="C187" s="843"/>
      <c r="D187" s="823" t="s">
        <v>1154</v>
      </c>
      <c r="E187" s="849">
        <v>1100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c r="CA187" s="111"/>
      <c r="CB187" s="111"/>
      <c r="CC187" s="111"/>
      <c r="CD187" s="111"/>
      <c r="CE187" s="111"/>
      <c r="CF187" s="111"/>
      <c r="CG187" s="111"/>
      <c r="CH187" s="111"/>
      <c r="CI187" s="111"/>
      <c r="CJ187" s="111"/>
      <c r="CK187" s="111"/>
      <c r="CL187" s="111"/>
      <c r="CM187" s="111"/>
      <c r="CN187" s="111"/>
      <c r="CO187" s="111"/>
      <c r="CP187" s="111"/>
      <c r="CQ187" s="111"/>
      <c r="CR187" s="111"/>
      <c r="CS187" s="111"/>
      <c r="CT187" s="111"/>
      <c r="CU187" s="111"/>
      <c r="CV187" s="111"/>
      <c r="CW187" s="111"/>
      <c r="CX187" s="111"/>
      <c r="CY187" s="111"/>
      <c r="CZ187" s="111"/>
      <c r="DA187" s="111"/>
      <c r="DB187" s="111"/>
      <c r="DC187" s="111"/>
      <c r="DD187" s="111"/>
      <c r="DE187" s="111"/>
      <c r="DF187" s="111"/>
      <c r="DG187" s="111"/>
      <c r="DH187" s="111"/>
      <c r="DI187" s="111"/>
      <c r="DJ187" s="111"/>
      <c r="DK187" s="111"/>
      <c r="DL187" s="111"/>
      <c r="DM187" s="111"/>
      <c r="DN187" s="111"/>
      <c r="DO187" s="111"/>
      <c r="DP187" s="111"/>
      <c r="DQ187" s="111"/>
      <c r="DR187" s="111"/>
      <c r="DS187" s="111"/>
      <c r="DT187" s="111"/>
      <c r="DU187" s="111"/>
      <c r="DV187" s="111"/>
      <c r="DW187" s="111"/>
      <c r="DX187" s="111"/>
      <c r="DY187" s="111"/>
      <c r="DZ187" s="111"/>
      <c r="EA187" s="111"/>
      <c r="EB187" s="111"/>
      <c r="EC187" s="111"/>
      <c r="ED187" s="111"/>
      <c r="EE187" s="111"/>
      <c r="EF187" s="111"/>
      <c r="EG187" s="111"/>
      <c r="EH187" s="111"/>
      <c r="EI187" s="111"/>
      <c r="EJ187" s="111"/>
      <c r="EK187" s="111"/>
      <c r="EL187" s="111"/>
      <c r="EM187" s="111"/>
      <c r="EN187" s="111"/>
      <c r="EO187" s="111"/>
      <c r="EP187" s="111"/>
      <c r="EQ187" s="111"/>
      <c r="ER187" s="111"/>
      <c r="ES187" s="111"/>
      <c r="ET187" s="111"/>
      <c r="EU187" s="111"/>
      <c r="EV187" s="111"/>
      <c r="EW187" s="111"/>
      <c r="EX187" s="111"/>
      <c r="EY187" s="111"/>
      <c r="EZ187" s="111"/>
      <c r="FA187" s="111"/>
      <c r="FB187" s="111"/>
      <c r="FC187" s="111"/>
      <c r="FD187" s="111"/>
      <c r="FE187" s="111"/>
      <c r="FF187" s="111"/>
      <c r="FG187" s="111"/>
      <c r="FH187" s="111"/>
      <c r="FI187" s="111"/>
      <c r="FJ187" s="111"/>
      <c r="FK187" s="111"/>
      <c r="FL187" s="111"/>
      <c r="FM187" s="111"/>
      <c r="FN187" s="111"/>
      <c r="FO187" s="111"/>
      <c r="FP187" s="111"/>
      <c r="FQ187" s="111"/>
      <c r="FR187" s="111"/>
      <c r="FS187" s="111"/>
      <c r="FT187" s="111"/>
      <c r="FU187" s="111"/>
      <c r="FV187" s="111"/>
      <c r="FW187" s="111"/>
      <c r="FX187" s="111"/>
      <c r="FY187" s="111"/>
      <c r="FZ187" s="111"/>
      <c r="GA187" s="111"/>
      <c r="GB187" s="111"/>
      <c r="GC187" s="111"/>
      <c r="GD187" s="111"/>
      <c r="GE187" s="111"/>
      <c r="GF187" s="111"/>
      <c r="GG187" s="111"/>
      <c r="GH187" s="111"/>
      <c r="GI187" s="111"/>
      <c r="GJ187" s="111"/>
      <c r="GK187" s="111"/>
      <c r="GL187" s="111"/>
      <c r="GM187" s="111"/>
      <c r="GN187" s="111"/>
      <c r="GO187" s="111"/>
      <c r="GP187" s="111"/>
      <c r="GQ187" s="111"/>
      <c r="GR187" s="111"/>
      <c r="GS187" s="111"/>
      <c r="GT187" s="111"/>
      <c r="GU187" s="111"/>
      <c r="GV187" s="111"/>
      <c r="GW187" s="111"/>
      <c r="GX187" s="111"/>
      <c r="GY187" s="111"/>
      <c r="GZ187" s="111"/>
      <c r="HA187" s="111"/>
      <c r="HB187" s="111"/>
      <c r="HC187" s="111"/>
      <c r="HD187" s="111"/>
      <c r="HE187" s="111"/>
      <c r="HF187" s="111"/>
      <c r="HG187" s="111"/>
      <c r="HH187" s="111"/>
      <c r="HI187" s="111"/>
      <c r="HJ187" s="111"/>
      <c r="HK187" s="111"/>
      <c r="HL187" s="111"/>
      <c r="HM187" s="111"/>
      <c r="HN187" s="111"/>
      <c r="HO187" s="111"/>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row>
    <row r="188" spans="1:249" ht="17.25">
      <c r="A188" s="1437">
        <v>182</v>
      </c>
      <c r="B188" s="843"/>
      <c r="C188" s="843"/>
      <c r="D188" s="271" t="s">
        <v>337</v>
      </c>
      <c r="E188" s="848"/>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c r="CA188" s="111"/>
      <c r="CB188" s="111"/>
      <c r="CC188" s="111"/>
      <c r="CD188" s="111"/>
      <c r="CE188" s="111"/>
      <c r="CF188" s="111"/>
      <c r="CG188" s="111"/>
      <c r="CH188" s="111"/>
      <c r="CI188" s="111"/>
      <c r="CJ188" s="111"/>
      <c r="CK188" s="111"/>
      <c r="CL188" s="111"/>
      <c r="CM188" s="111"/>
      <c r="CN188" s="111"/>
      <c r="CO188" s="111"/>
      <c r="CP188" s="111"/>
      <c r="CQ188" s="111"/>
      <c r="CR188" s="111"/>
      <c r="CS188" s="111"/>
      <c r="CT188" s="111"/>
      <c r="CU188" s="111"/>
      <c r="CV188" s="111"/>
      <c r="CW188" s="111"/>
      <c r="CX188" s="111"/>
      <c r="CY188" s="111"/>
      <c r="CZ188" s="111"/>
      <c r="DA188" s="111"/>
      <c r="DB188" s="111"/>
      <c r="DC188" s="111"/>
      <c r="DD188" s="111"/>
      <c r="DE188" s="111"/>
      <c r="DF188" s="111"/>
      <c r="DG188" s="111"/>
      <c r="DH188" s="111"/>
      <c r="DI188" s="111"/>
      <c r="DJ188" s="111"/>
      <c r="DK188" s="111"/>
      <c r="DL188" s="111"/>
      <c r="DM188" s="111"/>
      <c r="DN188" s="111"/>
      <c r="DO188" s="111"/>
      <c r="DP188" s="111"/>
      <c r="DQ188" s="111"/>
      <c r="DR188" s="111"/>
      <c r="DS188" s="111"/>
      <c r="DT188" s="111"/>
      <c r="DU188" s="111"/>
      <c r="DV188" s="111"/>
      <c r="DW188" s="111"/>
      <c r="DX188" s="111"/>
      <c r="DY188" s="111"/>
      <c r="DZ188" s="111"/>
      <c r="EA188" s="111"/>
      <c r="EB188" s="111"/>
      <c r="EC188" s="111"/>
      <c r="ED188" s="111"/>
      <c r="EE188" s="111"/>
      <c r="EF188" s="111"/>
      <c r="EG188" s="111"/>
      <c r="EH188" s="111"/>
      <c r="EI188" s="111"/>
      <c r="EJ188" s="111"/>
      <c r="EK188" s="111"/>
      <c r="EL188" s="111"/>
      <c r="EM188" s="111"/>
      <c r="EN188" s="111"/>
      <c r="EO188" s="111"/>
      <c r="EP188" s="111"/>
      <c r="EQ188" s="111"/>
      <c r="ER188" s="111"/>
      <c r="ES188" s="111"/>
      <c r="ET188" s="111"/>
      <c r="EU188" s="111"/>
      <c r="EV188" s="111"/>
      <c r="EW188" s="111"/>
      <c r="EX188" s="111"/>
      <c r="EY188" s="111"/>
      <c r="EZ188" s="111"/>
      <c r="FA188" s="111"/>
      <c r="FB188" s="111"/>
      <c r="FC188" s="111"/>
      <c r="FD188" s="111"/>
      <c r="FE188" s="111"/>
      <c r="FF188" s="111"/>
      <c r="FG188" s="111"/>
      <c r="FH188" s="111"/>
      <c r="FI188" s="111"/>
      <c r="FJ188" s="111"/>
      <c r="FK188" s="111"/>
      <c r="FL188" s="111"/>
      <c r="FM188" s="111"/>
      <c r="FN188" s="111"/>
      <c r="FO188" s="111"/>
      <c r="FP188" s="111"/>
      <c r="FQ188" s="111"/>
      <c r="FR188" s="111"/>
      <c r="FS188" s="111"/>
      <c r="FT188" s="111"/>
      <c r="FU188" s="111"/>
      <c r="FV188" s="111"/>
      <c r="FW188" s="111"/>
      <c r="FX188" s="111"/>
      <c r="FY188" s="111"/>
      <c r="FZ188" s="111"/>
      <c r="GA188" s="111"/>
      <c r="GB188" s="111"/>
      <c r="GC188" s="111"/>
      <c r="GD188" s="111"/>
      <c r="GE188" s="111"/>
      <c r="GF188" s="111"/>
      <c r="GG188" s="111"/>
      <c r="GH188" s="111"/>
      <c r="GI188" s="111"/>
      <c r="GJ188" s="111"/>
      <c r="GK188" s="111"/>
      <c r="GL188" s="111"/>
      <c r="GM188" s="111"/>
      <c r="GN188" s="111"/>
      <c r="GO188" s="111"/>
      <c r="GP188" s="111"/>
      <c r="GQ188" s="111"/>
      <c r="GR188" s="111"/>
      <c r="GS188" s="111"/>
      <c r="GT188" s="111"/>
      <c r="GU188" s="111"/>
      <c r="GV188" s="111"/>
      <c r="GW188" s="111"/>
      <c r="GX188" s="111"/>
      <c r="GY188" s="111"/>
      <c r="GZ188" s="111"/>
      <c r="HA188" s="111"/>
      <c r="HB188" s="111"/>
      <c r="HC188" s="111"/>
      <c r="HD188" s="111"/>
      <c r="HE188" s="111"/>
      <c r="HF188" s="111"/>
      <c r="HG188" s="111"/>
      <c r="HH188" s="111"/>
      <c r="HI188" s="111"/>
      <c r="HJ188" s="111"/>
      <c r="HK188" s="111"/>
      <c r="HL188" s="111"/>
      <c r="HM188" s="111"/>
      <c r="HN188" s="111"/>
      <c r="HO188" s="111"/>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row>
    <row r="189" spans="1:249" ht="33">
      <c r="A189" s="1437">
        <v>183</v>
      </c>
      <c r="B189" s="843"/>
      <c r="C189" s="843"/>
      <c r="D189" s="823" t="s">
        <v>1155</v>
      </c>
      <c r="E189" s="647">
        <v>2498</v>
      </c>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c r="CA189" s="111"/>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1"/>
      <c r="DD189" s="111"/>
      <c r="DE189" s="111"/>
      <c r="DF189" s="111"/>
      <c r="DG189" s="111"/>
      <c r="DH189" s="111"/>
      <c r="DI189" s="111"/>
      <c r="DJ189" s="111"/>
      <c r="DK189" s="111"/>
      <c r="DL189" s="111"/>
      <c r="DM189" s="111"/>
      <c r="DN189" s="111"/>
      <c r="DO189" s="111"/>
      <c r="DP189" s="111"/>
      <c r="DQ189" s="111"/>
      <c r="DR189" s="111"/>
      <c r="DS189" s="111"/>
      <c r="DT189" s="111"/>
      <c r="DU189" s="111"/>
      <c r="DV189" s="111"/>
      <c r="DW189" s="111"/>
      <c r="DX189" s="111"/>
      <c r="DY189" s="111"/>
      <c r="DZ189" s="111"/>
      <c r="EA189" s="111"/>
      <c r="EB189" s="111"/>
      <c r="EC189" s="111"/>
      <c r="ED189" s="111"/>
      <c r="EE189" s="111"/>
      <c r="EF189" s="111"/>
      <c r="EG189" s="111"/>
      <c r="EH189" s="111"/>
      <c r="EI189" s="111"/>
      <c r="EJ189" s="111"/>
      <c r="EK189" s="111"/>
      <c r="EL189" s="111"/>
      <c r="EM189" s="111"/>
      <c r="EN189" s="111"/>
      <c r="EO189" s="111"/>
      <c r="EP189" s="111"/>
      <c r="EQ189" s="111"/>
      <c r="ER189" s="111"/>
      <c r="ES189" s="111"/>
      <c r="ET189" s="111"/>
      <c r="EU189" s="111"/>
      <c r="EV189" s="111"/>
      <c r="EW189" s="111"/>
      <c r="EX189" s="111"/>
      <c r="EY189" s="111"/>
      <c r="EZ189" s="111"/>
      <c r="FA189" s="111"/>
      <c r="FB189" s="111"/>
      <c r="FC189" s="111"/>
      <c r="FD189" s="111"/>
      <c r="FE189" s="111"/>
      <c r="FF189" s="111"/>
      <c r="FG189" s="111"/>
      <c r="FH189" s="111"/>
      <c r="FI189" s="111"/>
      <c r="FJ189" s="111"/>
      <c r="FK189" s="111"/>
      <c r="FL189" s="111"/>
      <c r="FM189" s="111"/>
      <c r="FN189" s="111"/>
      <c r="FO189" s="111"/>
      <c r="FP189" s="111"/>
      <c r="FQ189" s="111"/>
      <c r="FR189" s="111"/>
      <c r="FS189" s="111"/>
      <c r="FT189" s="111"/>
      <c r="FU189" s="111"/>
      <c r="FV189" s="111"/>
      <c r="FW189" s="111"/>
      <c r="FX189" s="111"/>
      <c r="FY189" s="111"/>
      <c r="FZ189" s="111"/>
      <c r="GA189" s="111"/>
      <c r="GB189" s="111"/>
      <c r="GC189" s="111"/>
      <c r="GD189" s="111"/>
      <c r="GE189" s="111"/>
      <c r="GF189" s="111"/>
      <c r="GG189" s="111"/>
      <c r="GH189" s="111"/>
      <c r="GI189" s="111"/>
      <c r="GJ189" s="111"/>
      <c r="GK189" s="111"/>
      <c r="GL189" s="111"/>
      <c r="GM189" s="111"/>
      <c r="GN189" s="111"/>
      <c r="GO189" s="111"/>
      <c r="GP189" s="111"/>
      <c r="GQ189" s="111"/>
      <c r="GR189" s="111"/>
      <c r="GS189" s="111"/>
      <c r="GT189" s="111"/>
      <c r="GU189" s="111"/>
      <c r="GV189" s="111"/>
      <c r="GW189" s="111"/>
      <c r="GX189" s="111"/>
      <c r="GY189" s="111"/>
      <c r="GZ189" s="111"/>
      <c r="HA189" s="111"/>
      <c r="HB189" s="111"/>
      <c r="HC189" s="111"/>
      <c r="HD189" s="111"/>
      <c r="HE189" s="111"/>
      <c r="HF189" s="111"/>
      <c r="HG189" s="111"/>
      <c r="HH189" s="111"/>
      <c r="HI189" s="111"/>
      <c r="HJ189" s="111"/>
      <c r="HK189" s="111"/>
      <c r="HL189" s="111"/>
      <c r="HM189" s="111"/>
      <c r="HN189" s="111"/>
      <c r="HO189" s="111"/>
      <c r="HP189" s="111"/>
      <c r="HQ189" s="111"/>
      <c r="HR189" s="111"/>
      <c r="HS189" s="111"/>
      <c r="HT189" s="111"/>
      <c r="HU189" s="111"/>
      <c r="HV189" s="111"/>
      <c r="HW189" s="111"/>
      <c r="HX189" s="111"/>
      <c r="HY189" s="111"/>
      <c r="HZ189" s="111"/>
      <c r="IA189" s="111"/>
      <c r="IB189" s="111"/>
      <c r="IC189" s="111"/>
      <c r="ID189" s="111"/>
      <c r="IE189" s="111"/>
      <c r="IF189" s="111"/>
      <c r="IG189" s="111"/>
      <c r="IH189" s="111"/>
      <c r="II189" s="111"/>
      <c r="IJ189" s="111"/>
      <c r="IK189" s="111"/>
      <c r="IL189" s="111"/>
      <c r="IM189" s="111"/>
      <c r="IN189" s="111"/>
      <c r="IO189" s="111"/>
    </row>
    <row r="190" spans="1:249" ht="70.5" customHeight="1">
      <c r="A190" s="1437">
        <v>184</v>
      </c>
      <c r="B190" s="843"/>
      <c r="C190" s="843"/>
      <c r="D190" s="823" t="s">
        <v>1246</v>
      </c>
      <c r="E190" s="1185">
        <v>2716</v>
      </c>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c r="CA190" s="111"/>
      <c r="CB190" s="111"/>
      <c r="CC190" s="111"/>
      <c r="CD190" s="111"/>
      <c r="CE190" s="111"/>
      <c r="CF190" s="111"/>
      <c r="CG190" s="111"/>
      <c r="CH190" s="111"/>
      <c r="CI190" s="111"/>
      <c r="CJ190" s="111"/>
      <c r="CK190" s="111"/>
      <c r="CL190" s="111"/>
      <c r="CM190" s="111"/>
      <c r="CN190" s="111"/>
      <c r="CO190" s="111"/>
      <c r="CP190" s="111"/>
      <c r="CQ190" s="111"/>
      <c r="CR190" s="111"/>
      <c r="CS190" s="111"/>
      <c r="CT190" s="111"/>
      <c r="CU190" s="111"/>
      <c r="CV190" s="111"/>
      <c r="CW190" s="111"/>
      <c r="CX190" s="111"/>
      <c r="CY190" s="111"/>
      <c r="CZ190" s="111"/>
      <c r="DA190" s="111"/>
      <c r="DB190" s="111"/>
      <c r="DC190" s="111"/>
      <c r="DD190" s="111"/>
      <c r="DE190" s="111"/>
      <c r="DF190" s="111"/>
      <c r="DG190" s="111"/>
      <c r="DH190" s="111"/>
      <c r="DI190" s="111"/>
      <c r="DJ190" s="111"/>
      <c r="DK190" s="111"/>
      <c r="DL190" s="111"/>
      <c r="DM190" s="111"/>
      <c r="DN190" s="111"/>
      <c r="DO190" s="111"/>
      <c r="DP190" s="111"/>
      <c r="DQ190" s="111"/>
      <c r="DR190" s="111"/>
      <c r="DS190" s="111"/>
      <c r="DT190" s="111"/>
      <c r="DU190" s="111"/>
      <c r="DV190" s="111"/>
      <c r="DW190" s="111"/>
      <c r="DX190" s="111"/>
      <c r="DY190" s="111"/>
      <c r="DZ190" s="111"/>
      <c r="EA190" s="111"/>
      <c r="EB190" s="111"/>
      <c r="EC190" s="111"/>
      <c r="ED190" s="111"/>
      <c r="EE190" s="111"/>
      <c r="EF190" s="111"/>
      <c r="EG190" s="111"/>
      <c r="EH190" s="111"/>
      <c r="EI190" s="111"/>
      <c r="EJ190" s="111"/>
      <c r="EK190" s="111"/>
      <c r="EL190" s="111"/>
      <c r="EM190" s="111"/>
      <c r="EN190" s="111"/>
      <c r="EO190" s="111"/>
      <c r="EP190" s="111"/>
      <c r="EQ190" s="111"/>
      <c r="ER190" s="111"/>
      <c r="ES190" s="111"/>
      <c r="ET190" s="111"/>
      <c r="EU190" s="111"/>
      <c r="EV190" s="111"/>
      <c r="EW190" s="111"/>
      <c r="EX190" s="111"/>
      <c r="EY190" s="111"/>
      <c r="EZ190" s="111"/>
      <c r="FA190" s="111"/>
      <c r="FB190" s="111"/>
      <c r="FC190" s="111"/>
      <c r="FD190" s="111"/>
      <c r="FE190" s="111"/>
      <c r="FF190" s="111"/>
      <c r="FG190" s="111"/>
      <c r="FH190" s="111"/>
      <c r="FI190" s="111"/>
      <c r="FJ190" s="111"/>
      <c r="FK190" s="111"/>
      <c r="FL190" s="111"/>
      <c r="FM190" s="111"/>
      <c r="FN190" s="111"/>
      <c r="FO190" s="111"/>
      <c r="FP190" s="111"/>
      <c r="FQ190" s="111"/>
      <c r="FR190" s="111"/>
      <c r="FS190" s="111"/>
      <c r="FT190" s="111"/>
      <c r="FU190" s="111"/>
      <c r="FV190" s="111"/>
      <c r="FW190" s="111"/>
      <c r="FX190" s="111"/>
      <c r="FY190" s="111"/>
      <c r="FZ190" s="111"/>
      <c r="GA190" s="111"/>
      <c r="GB190" s="111"/>
      <c r="GC190" s="111"/>
      <c r="GD190" s="111"/>
      <c r="GE190" s="111"/>
      <c r="GF190" s="111"/>
      <c r="GG190" s="111"/>
      <c r="GH190" s="111"/>
      <c r="GI190" s="111"/>
      <c r="GJ190" s="111"/>
      <c r="GK190" s="111"/>
      <c r="GL190" s="111"/>
      <c r="GM190" s="111"/>
      <c r="GN190" s="111"/>
      <c r="GO190" s="111"/>
      <c r="GP190" s="111"/>
      <c r="GQ190" s="111"/>
      <c r="GR190" s="111"/>
      <c r="GS190" s="111"/>
      <c r="GT190" s="111"/>
      <c r="GU190" s="111"/>
      <c r="GV190" s="111"/>
      <c r="GW190" s="111"/>
      <c r="GX190" s="111"/>
      <c r="GY190" s="111"/>
      <c r="GZ190" s="111"/>
      <c r="HA190" s="111"/>
      <c r="HB190" s="111"/>
      <c r="HC190" s="111"/>
      <c r="HD190" s="111"/>
      <c r="HE190" s="111"/>
      <c r="HF190" s="111"/>
      <c r="HG190" s="111"/>
      <c r="HH190" s="111"/>
      <c r="HI190" s="111"/>
      <c r="HJ190" s="111"/>
      <c r="HK190" s="111"/>
      <c r="HL190" s="111"/>
      <c r="HM190" s="111"/>
      <c r="HN190" s="111"/>
      <c r="HO190" s="111"/>
      <c r="HP190" s="111"/>
      <c r="HQ190" s="111"/>
      <c r="HR190" s="111"/>
      <c r="HS190" s="111"/>
      <c r="HT190" s="111"/>
      <c r="HU190" s="111"/>
      <c r="HV190" s="111"/>
      <c r="HW190" s="111"/>
      <c r="HX190" s="111"/>
      <c r="HY190" s="111"/>
      <c r="HZ190" s="111"/>
      <c r="IA190" s="111"/>
      <c r="IB190" s="111"/>
      <c r="IC190" s="111"/>
      <c r="ID190" s="111"/>
      <c r="IE190" s="111"/>
      <c r="IF190" s="111"/>
      <c r="IG190" s="111"/>
      <c r="IH190" s="111"/>
      <c r="II190" s="111"/>
      <c r="IJ190" s="111"/>
      <c r="IK190" s="111"/>
      <c r="IL190" s="111"/>
      <c r="IM190" s="111"/>
      <c r="IN190" s="111"/>
      <c r="IO190" s="111"/>
    </row>
    <row r="191" spans="1:249" ht="16.5" customHeight="1">
      <c r="A191" s="1437">
        <v>185</v>
      </c>
      <c r="B191" s="843"/>
      <c r="C191" s="843"/>
      <c r="D191" s="1486" t="s">
        <v>1026</v>
      </c>
      <c r="E191" s="1487">
        <f>SUM(E178:E190)</f>
        <v>15873</v>
      </c>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c r="CW191" s="111"/>
      <c r="CX191" s="111"/>
      <c r="CY191" s="111"/>
      <c r="CZ191" s="111"/>
      <c r="DA191" s="111"/>
      <c r="DB191" s="111"/>
      <c r="DC191" s="111"/>
      <c r="DD191" s="111"/>
      <c r="DE191" s="111"/>
      <c r="DF191" s="111"/>
      <c r="DG191" s="111"/>
      <c r="DH191" s="111"/>
      <c r="DI191" s="111"/>
      <c r="DJ191" s="111"/>
      <c r="DK191" s="111"/>
      <c r="DL191" s="111"/>
      <c r="DM191" s="111"/>
      <c r="DN191" s="111"/>
      <c r="DO191" s="111"/>
      <c r="DP191" s="111"/>
      <c r="DQ191" s="111"/>
      <c r="DR191" s="111"/>
      <c r="DS191" s="111"/>
      <c r="DT191" s="111"/>
      <c r="DU191" s="111"/>
      <c r="DV191" s="111"/>
      <c r="DW191" s="111"/>
      <c r="DX191" s="111"/>
      <c r="DY191" s="111"/>
      <c r="DZ191" s="111"/>
      <c r="EA191" s="111"/>
      <c r="EB191" s="111"/>
      <c r="EC191" s="111"/>
      <c r="ED191" s="111"/>
      <c r="EE191" s="111"/>
      <c r="EF191" s="111"/>
      <c r="EG191" s="111"/>
      <c r="EH191" s="111"/>
      <c r="EI191" s="111"/>
      <c r="EJ191" s="111"/>
      <c r="EK191" s="111"/>
      <c r="EL191" s="111"/>
      <c r="EM191" s="111"/>
      <c r="EN191" s="111"/>
      <c r="EO191" s="111"/>
      <c r="EP191" s="111"/>
      <c r="EQ191" s="111"/>
      <c r="ER191" s="111"/>
      <c r="ES191" s="111"/>
      <c r="ET191" s="111"/>
      <c r="EU191" s="111"/>
      <c r="EV191" s="111"/>
      <c r="EW191" s="111"/>
      <c r="EX191" s="111"/>
      <c r="EY191" s="111"/>
      <c r="EZ191" s="111"/>
      <c r="FA191" s="111"/>
      <c r="FB191" s="111"/>
      <c r="FC191" s="111"/>
      <c r="FD191" s="111"/>
      <c r="FE191" s="111"/>
      <c r="FF191" s="111"/>
      <c r="FG191" s="111"/>
      <c r="FH191" s="111"/>
      <c r="FI191" s="111"/>
      <c r="FJ191" s="111"/>
      <c r="FK191" s="111"/>
      <c r="FL191" s="111"/>
      <c r="FM191" s="111"/>
      <c r="FN191" s="111"/>
      <c r="FO191" s="111"/>
      <c r="FP191" s="111"/>
      <c r="FQ191" s="111"/>
      <c r="FR191" s="111"/>
      <c r="FS191" s="111"/>
      <c r="FT191" s="111"/>
      <c r="FU191" s="111"/>
      <c r="FV191" s="111"/>
      <c r="FW191" s="111"/>
      <c r="FX191" s="111"/>
      <c r="FY191" s="111"/>
      <c r="FZ191" s="111"/>
      <c r="GA191" s="111"/>
      <c r="GB191" s="111"/>
      <c r="GC191" s="111"/>
      <c r="GD191" s="111"/>
      <c r="GE191" s="111"/>
      <c r="GF191" s="111"/>
      <c r="GG191" s="111"/>
      <c r="GH191" s="111"/>
      <c r="GI191" s="111"/>
      <c r="GJ191" s="111"/>
      <c r="GK191" s="111"/>
      <c r="GL191" s="111"/>
      <c r="GM191" s="111"/>
      <c r="GN191" s="111"/>
      <c r="GO191" s="111"/>
      <c r="GP191" s="111"/>
      <c r="GQ191" s="111"/>
      <c r="GR191" s="111"/>
      <c r="GS191" s="111"/>
      <c r="GT191" s="111"/>
      <c r="GU191" s="111"/>
      <c r="GV191" s="111"/>
      <c r="GW191" s="111"/>
      <c r="GX191" s="111"/>
      <c r="GY191" s="111"/>
      <c r="GZ191" s="111"/>
      <c r="HA191" s="111"/>
      <c r="HB191" s="111"/>
      <c r="HC191" s="111"/>
      <c r="HD191" s="111"/>
      <c r="HE191" s="111"/>
      <c r="HF191" s="111"/>
      <c r="HG191" s="111"/>
      <c r="HH191" s="111"/>
      <c r="HI191" s="111"/>
      <c r="HJ191" s="111"/>
      <c r="HK191" s="111"/>
      <c r="HL191" s="111"/>
      <c r="HM191" s="111"/>
      <c r="HN191" s="111"/>
      <c r="HO191" s="111"/>
      <c r="HP191" s="111"/>
      <c r="HQ191" s="111"/>
      <c r="HR191" s="111"/>
      <c r="HS191" s="111"/>
      <c r="HT191" s="111"/>
      <c r="HU191" s="111"/>
      <c r="HV191" s="111"/>
      <c r="HW191" s="111"/>
      <c r="HX191" s="111"/>
      <c r="HY191" s="111"/>
      <c r="HZ191" s="111"/>
      <c r="IA191" s="111"/>
      <c r="IB191" s="111"/>
      <c r="IC191" s="111"/>
      <c r="ID191" s="111"/>
      <c r="IE191" s="111"/>
      <c r="IF191" s="111"/>
      <c r="IG191" s="111"/>
      <c r="IH191" s="111"/>
      <c r="II191" s="111"/>
      <c r="IJ191" s="111"/>
      <c r="IK191" s="111"/>
      <c r="IL191" s="111"/>
      <c r="IM191" s="111"/>
      <c r="IN191" s="111"/>
      <c r="IO191" s="111"/>
    </row>
    <row r="192" spans="1:249" ht="17.25" thickBot="1">
      <c r="A192" s="1437">
        <v>186</v>
      </c>
      <c r="B192" s="1186"/>
      <c r="C192" s="1186"/>
      <c r="D192" s="1187" t="s">
        <v>1015</v>
      </c>
      <c r="E192" s="1089">
        <f>E176+E191</f>
        <v>68812</v>
      </c>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row>
    <row r="193" spans="1:249" ht="18" thickTop="1">
      <c r="A193" s="1437">
        <v>187</v>
      </c>
      <c r="B193" s="850"/>
      <c r="C193" s="842" t="s">
        <v>177</v>
      </c>
      <c r="D193" s="837" t="s">
        <v>262</v>
      </c>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row>
    <row r="194" spans="1:249" ht="17.25">
      <c r="A194" s="1437">
        <v>188</v>
      </c>
      <c r="B194" s="850"/>
      <c r="C194" s="842"/>
      <c r="D194" s="823" t="s">
        <v>1177</v>
      </c>
      <c r="E194" s="832">
        <v>-55043</v>
      </c>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row>
    <row r="195" spans="1:249" ht="17.25">
      <c r="A195" s="1437">
        <v>189</v>
      </c>
      <c r="B195" s="850"/>
      <c r="C195" s="850"/>
      <c r="D195" s="847" t="s">
        <v>658</v>
      </c>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row>
    <row r="196" spans="1:249" ht="17.25">
      <c r="A196" s="1437">
        <v>190</v>
      </c>
      <c r="B196" s="850"/>
      <c r="C196" s="850"/>
      <c r="D196" s="851" t="s">
        <v>1054</v>
      </c>
      <c r="E196" s="825"/>
      <c r="F196" s="829"/>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29"/>
      <c r="AK196" s="829"/>
      <c r="AL196" s="829"/>
      <c r="AM196" s="829"/>
      <c r="AN196" s="829"/>
      <c r="AO196" s="829"/>
      <c r="AP196" s="829"/>
      <c r="AQ196" s="829"/>
      <c r="AR196" s="829"/>
      <c r="AS196" s="829"/>
      <c r="AT196" s="829"/>
      <c r="AU196" s="829"/>
      <c r="AV196" s="829"/>
      <c r="AW196" s="829"/>
      <c r="AX196" s="829"/>
      <c r="AY196" s="829"/>
      <c r="AZ196" s="829"/>
      <c r="BA196" s="829"/>
      <c r="BB196" s="829"/>
      <c r="BC196" s="829"/>
      <c r="BD196" s="829"/>
      <c r="BE196" s="829"/>
      <c r="BF196" s="829"/>
      <c r="BG196" s="829"/>
      <c r="BH196" s="829"/>
      <c r="BI196" s="829"/>
      <c r="BJ196" s="829"/>
      <c r="BK196" s="829"/>
      <c r="BL196" s="829"/>
      <c r="BM196" s="829"/>
      <c r="BN196" s="829"/>
      <c r="BO196" s="829"/>
      <c r="BP196" s="829"/>
      <c r="BQ196" s="829"/>
      <c r="BR196" s="829"/>
      <c r="BS196" s="829"/>
      <c r="BT196" s="829"/>
      <c r="BU196" s="829"/>
      <c r="BV196" s="829"/>
      <c r="BW196" s="829"/>
      <c r="BX196" s="829"/>
      <c r="BY196" s="829"/>
      <c r="BZ196" s="829"/>
      <c r="CA196" s="829"/>
      <c r="CB196" s="829"/>
      <c r="CC196" s="829"/>
      <c r="CD196" s="829"/>
      <c r="CE196" s="829"/>
      <c r="CF196" s="829"/>
      <c r="CG196" s="829"/>
      <c r="CH196" s="829"/>
      <c r="CI196" s="829"/>
      <c r="CJ196" s="829"/>
      <c r="CK196" s="829"/>
      <c r="CL196" s="829"/>
      <c r="CM196" s="829"/>
      <c r="CN196" s="829"/>
      <c r="CO196" s="829"/>
      <c r="CP196" s="829"/>
      <c r="CQ196" s="829"/>
      <c r="CR196" s="829"/>
      <c r="CS196" s="829"/>
      <c r="CT196" s="829"/>
      <c r="CU196" s="829"/>
      <c r="CV196" s="829"/>
      <c r="CW196" s="829"/>
      <c r="CX196" s="829"/>
      <c r="CY196" s="829"/>
      <c r="CZ196" s="829"/>
      <c r="DA196" s="829"/>
      <c r="DB196" s="829"/>
      <c r="DC196" s="829"/>
      <c r="DD196" s="829"/>
      <c r="DE196" s="829"/>
      <c r="DF196" s="829"/>
      <c r="DG196" s="829"/>
      <c r="DH196" s="829"/>
      <c r="DI196" s="829"/>
      <c r="DJ196" s="829"/>
      <c r="DK196" s="829"/>
      <c r="DL196" s="829"/>
      <c r="DM196" s="829"/>
      <c r="DN196" s="829"/>
      <c r="DO196" s="829"/>
      <c r="DP196" s="829"/>
      <c r="DQ196" s="829"/>
      <c r="DR196" s="829"/>
      <c r="DS196" s="829"/>
      <c r="DT196" s="829"/>
      <c r="DU196" s="829"/>
      <c r="DV196" s="829"/>
      <c r="DW196" s="829"/>
      <c r="DX196" s="829"/>
      <c r="DY196" s="829"/>
      <c r="DZ196" s="829"/>
      <c r="EA196" s="829"/>
      <c r="EB196" s="829"/>
      <c r="EC196" s="829"/>
      <c r="ED196" s="829"/>
      <c r="EE196" s="829"/>
      <c r="EF196" s="829"/>
      <c r="EG196" s="829"/>
      <c r="EH196" s="829"/>
      <c r="EI196" s="829"/>
      <c r="EJ196" s="829"/>
      <c r="EK196" s="829"/>
      <c r="EL196" s="829"/>
      <c r="EM196" s="829"/>
      <c r="EN196" s="829"/>
      <c r="EO196" s="829"/>
      <c r="EP196" s="829"/>
      <c r="EQ196" s="829"/>
      <c r="ER196" s="829"/>
      <c r="ES196" s="829"/>
      <c r="ET196" s="829"/>
      <c r="EU196" s="829"/>
      <c r="EV196" s="829"/>
      <c r="EW196" s="829"/>
      <c r="EX196" s="829"/>
      <c r="EY196" s="829"/>
      <c r="EZ196" s="829"/>
      <c r="FA196" s="829"/>
      <c r="FB196" s="829"/>
      <c r="FC196" s="829"/>
      <c r="FD196" s="829"/>
      <c r="FE196" s="829"/>
      <c r="FF196" s="829"/>
      <c r="FG196" s="829"/>
      <c r="FH196" s="829"/>
      <c r="FI196" s="829"/>
      <c r="FJ196" s="829"/>
      <c r="FK196" s="829"/>
      <c r="FL196" s="829"/>
      <c r="FM196" s="829"/>
      <c r="FN196" s="829"/>
      <c r="FO196" s="829"/>
      <c r="FP196" s="829"/>
      <c r="FQ196" s="829"/>
      <c r="FR196" s="829"/>
      <c r="FS196" s="829"/>
      <c r="FT196" s="829"/>
      <c r="FU196" s="829"/>
      <c r="FV196" s="829"/>
      <c r="FW196" s="829"/>
      <c r="FX196" s="829"/>
      <c r="FY196" s="829"/>
      <c r="FZ196" s="829"/>
      <c r="GA196" s="829"/>
      <c r="GB196" s="829"/>
      <c r="GC196" s="829"/>
      <c r="GD196" s="829"/>
      <c r="GE196" s="829"/>
      <c r="GF196" s="829"/>
      <c r="GG196" s="829"/>
      <c r="GH196" s="829"/>
      <c r="GI196" s="829"/>
      <c r="GJ196" s="829"/>
      <c r="GK196" s="829"/>
      <c r="GL196" s="829"/>
      <c r="GM196" s="829"/>
      <c r="GN196" s="829"/>
      <c r="GO196" s="829"/>
      <c r="GP196" s="829"/>
      <c r="GQ196" s="829"/>
      <c r="GR196" s="829"/>
      <c r="GS196" s="829"/>
      <c r="GT196" s="829"/>
      <c r="GU196" s="829"/>
      <c r="GV196" s="829"/>
      <c r="GW196" s="829"/>
      <c r="GX196" s="829"/>
      <c r="GY196" s="829"/>
      <c r="GZ196" s="829"/>
      <c r="HA196" s="829"/>
      <c r="HB196" s="829"/>
      <c r="HC196" s="829"/>
      <c r="HD196" s="829"/>
      <c r="HE196" s="829"/>
      <c r="HF196" s="829"/>
      <c r="HG196" s="829"/>
      <c r="HH196" s="829"/>
      <c r="HI196" s="829"/>
      <c r="HJ196" s="829"/>
      <c r="HK196" s="829"/>
      <c r="HL196" s="829"/>
      <c r="HM196" s="829"/>
      <c r="HN196" s="829"/>
      <c r="HO196" s="829"/>
      <c r="HP196" s="829"/>
      <c r="HQ196" s="829"/>
      <c r="HR196" s="829"/>
      <c r="HS196" s="829"/>
      <c r="HT196" s="829"/>
      <c r="HU196" s="829"/>
      <c r="HV196" s="829"/>
      <c r="HW196" s="829"/>
      <c r="HX196" s="829"/>
      <c r="HY196" s="829"/>
      <c r="HZ196" s="829"/>
      <c r="IA196" s="829"/>
      <c r="IB196" s="829"/>
      <c r="IC196" s="829"/>
      <c r="ID196" s="829"/>
      <c r="IE196" s="829"/>
      <c r="IF196" s="829"/>
      <c r="IG196" s="829"/>
      <c r="IH196" s="829"/>
      <c r="II196" s="829"/>
      <c r="IJ196" s="829"/>
      <c r="IK196" s="829"/>
      <c r="IL196" s="829"/>
      <c r="IM196" s="829"/>
      <c r="IN196" s="829"/>
      <c r="IO196" s="829"/>
    </row>
    <row r="197" spans="1:249" ht="17.25">
      <c r="A197" s="1437">
        <v>191</v>
      </c>
      <c r="B197" s="850"/>
      <c r="C197" s="850"/>
      <c r="D197" s="823" t="s">
        <v>1107</v>
      </c>
      <c r="E197" s="51">
        <v>-100</v>
      </c>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row>
    <row r="198" spans="1:249" ht="17.25">
      <c r="A198" s="1437">
        <v>192</v>
      </c>
      <c r="B198" s="850"/>
      <c r="C198" s="850"/>
      <c r="D198" s="823" t="s">
        <v>1030</v>
      </c>
      <c r="E198" s="51">
        <v>-900</v>
      </c>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row>
    <row r="199" spans="1:249" ht="17.25">
      <c r="A199" s="1437">
        <v>193</v>
      </c>
      <c r="B199" s="850"/>
      <c r="C199" s="850"/>
      <c r="D199" s="823" t="s">
        <v>1097</v>
      </c>
      <c r="E199" s="51">
        <v>-64</v>
      </c>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c r="IN199" s="22"/>
      <c r="IO199" s="22"/>
    </row>
    <row r="200" spans="1:249" ht="17.25">
      <c r="A200" s="1437">
        <v>194</v>
      </c>
      <c r="B200" s="850"/>
      <c r="C200" s="850"/>
      <c r="D200" s="823" t="s">
        <v>1098</v>
      </c>
      <c r="E200" s="51">
        <v>-200</v>
      </c>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c r="IN200" s="22"/>
      <c r="IO200" s="22"/>
    </row>
    <row r="201" spans="1:249" ht="17.25">
      <c r="A201" s="1437">
        <v>195</v>
      </c>
      <c r="B201" s="850"/>
      <c r="C201" s="850"/>
      <c r="D201" s="823" t="s">
        <v>1108</v>
      </c>
      <c r="E201" s="51">
        <v>-30</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c r="IN201" s="22"/>
      <c r="IO201" s="22"/>
    </row>
    <row r="202" spans="1:249" ht="17.25">
      <c r="A202" s="1437">
        <v>196</v>
      </c>
      <c r="B202" s="850"/>
      <c r="C202" s="850"/>
      <c r="D202" s="851" t="s">
        <v>1055</v>
      </c>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c r="IN202" s="22"/>
      <c r="IO202" s="22"/>
    </row>
    <row r="203" spans="1:249" ht="17.25">
      <c r="A203" s="1437">
        <v>197</v>
      </c>
      <c r="B203" s="850"/>
      <c r="C203" s="850"/>
      <c r="D203" s="823" t="s">
        <v>659</v>
      </c>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c r="IN203" s="22"/>
      <c r="IO203" s="22"/>
    </row>
    <row r="204" spans="1:249" ht="17.25">
      <c r="A204" s="1437">
        <v>198</v>
      </c>
      <c r="B204" s="850"/>
      <c r="C204" s="850"/>
      <c r="D204" s="823" t="s">
        <v>1096</v>
      </c>
      <c r="E204" s="51">
        <v>-50</v>
      </c>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c r="IN204" s="22"/>
      <c r="IO204" s="22"/>
    </row>
    <row r="205" spans="1:249" ht="17.25">
      <c r="A205" s="1437">
        <v>199</v>
      </c>
      <c r="B205" s="850"/>
      <c r="C205" s="850"/>
      <c r="D205" s="823" t="s">
        <v>1215</v>
      </c>
      <c r="E205" s="51">
        <v>-30</v>
      </c>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c r="IN205" s="22"/>
      <c r="IO205" s="22"/>
    </row>
    <row r="206" spans="1:249" ht="17.25">
      <c r="A206" s="1437">
        <v>200</v>
      </c>
      <c r="B206" s="850"/>
      <c r="C206" s="850"/>
      <c r="D206" s="823" t="s">
        <v>1107</v>
      </c>
      <c r="E206" s="51">
        <v>-30</v>
      </c>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row>
    <row r="207" spans="1:249" ht="17.25">
      <c r="A207" s="1437">
        <v>201</v>
      </c>
      <c r="B207" s="850"/>
      <c r="C207" s="850"/>
      <c r="D207" s="823" t="s">
        <v>1029</v>
      </c>
      <c r="E207" s="51">
        <v>-50</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c r="IN207" s="22"/>
      <c r="IO207" s="22"/>
    </row>
    <row r="208" spans="1:249" ht="17.25">
      <c r="A208" s="1437">
        <v>202</v>
      </c>
      <c r="B208" s="850"/>
      <c r="C208" s="850"/>
      <c r="D208" s="823" t="s">
        <v>1031</v>
      </c>
      <c r="E208" s="51">
        <v>-30</v>
      </c>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c r="IN208" s="22"/>
      <c r="IO208" s="22"/>
    </row>
    <row r="209" spans="1:249" ht="17.25">
      <c r="A209" s="1437">
        <v>203</v>
      </c>
      <c r="B209" s="850"/>
      <c r="C209" s="850"/>
      <c r="D209" s="823" t="s">
        <v>1097</v>
      </c>
      <c r="E209" s="51">
        <v>-150</v>
      </c>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row>
    <row r="210" spans="1:249" ht="17.25">
      <c r="A210" s="1437">
        <v>204</v>
      </c>
      <c r="B210" s="850"/>
      <c r="C210" s="850"/>
      <c r="D210" s="823" t="s">
        <v>1098</v>
      </c>
      <c r="E210" s="51">
        <v>-420</v>
      </c>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c r="IN210" s="22"/>
      <c r="IO210" s="22"/>
    </row>
    <row r="211" spans="1:249" ht="17.25">
      <c r="A211" s="1437">
        <v>205</v>
      </c>
      <c r="B211" s="850"/>
      <c r="C211" s="850"/>
      <c r="D211" s="823" t="s">
        <v>1108</v>
      </c>
      <c r="E211" s="51">
        <v>-30</v>
      </c>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c r="IN211" s="22"/>
      <c r="IO211" s="22"/>
    </row>
    <row r="212" spans="1:249" ht="17.25">
      <c r="A212" s="1437">
        <v>206</v>
      </c>
      <c r="B212" s="850"/>
      <c r="C212" s="850"/>
      <c r="D212" s="823" t="s">
        <v>1216</v>
      </c>
      <c r="E212" s="51">
        <v>-300</v>
      </c>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c r="IN212" s="22"/>
      <c r="IO212" s="22"/>
    </row>
    <row r="213" spans="1:249" ht="17.25">
      <c r="A213" s="1437">
        <v>207</v>
      </c>
      <c r="B213" s="850"/>
      <c r="C213" s="850"/>
      <c r="D213" s="823" t="s">
        <v>1217</v>
      </c>
      <c r="E213" s="50">
        <v>-30</v>
      </c>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row>
    <row r="214" spans="1:249" ht="17.25">
      <c r="A214" s="1437">
        <v>208</v>
      </c>
      <c r="B214" s="843"/>
      <c r="C214" s="843"/>
      <c r="D214" s="838" t="s">
        <v>660</v>
      </c>
      <c r="E214" s="848">
        <f>SUM(E196:E213)</f>
        <v>-2414</v>
      </c>
      <c r="F214" s="111"/>
      <c r="G214" s="111"/>
      <c r="H214" s="111"/>
      <c r="I214" s="111"/>
      <c r="J214" s="832"/>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1"/>
      <c r="CP214" s="111"/>
      <c r="CQ214" s="111"/>
      <c r="CR214" s="111"/>
      <c r="CS214" s="111"/>
      <c r="CT214" s="111"/>
      <c r="CU214" s="111"/>
      <c r="CV214" s="111"/>
      <c r="CW214" s="111"/>
      <c r="CX214" s="111"/>
      <c r="CY214" s="111"/>
      <c r="CZ214" s="111"/>
      <c r="DA214" s="111"/>
      <c r="DB214" s="111"/>
      <c r="DC214" s="111"/>
      <c r="DD214" s="111"/>
      <c r="DE214" s="111"/>
      <c r="DF214" s="111"/>
      <c r="DG214" s="111"/>
      <c r="DH214" s="111"/>
      <c r="DI214" s="111"/>
      <c r="DJ214" s="111"/>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c r="FL214" s="111"/>
      <c r="FM214" s="111"/>
      <c r="FN214" s="111"/>
      <c r="FO214" s="111"/>
      <c r="FP214" s="111"/>
      <c r="FQ214" s="111"/>
      <c r="FR214" s="111"/>
      <c r="FS214" s="111"/>
      <c r="FT214" s="111"/>
      <c r="FU214" s="111"/>
      <c r="FV214" s="111"/>
      <c r="FW214" s="111"/>
      <c r="FX214" s="111"/>
      <c r="FY214" s="111"/>
      <c r="FZ214" s="111"/>
      <c r="GA214" s="111"/>
      <c r="GB214" s="111"/>
      <c r="GC214" s="111"/>
      <c r="GD214" s="111"/>
      <c r="GE214" s="111"/>
      <c r="GF214" s="111"/>
      <c r="GG214" s="111"/>
      <c r="GH214" s="111"/>
      <c r="GI214" s="111"/>
      <c r="GJ214" s="111"/>
      <c r="GK214" s="111"/>
      <c r="GL214" s="111"/>
      <c r="GM214" s="111"/>
      <c r="GN214" s="111"/>
      <c r="GO214" s="111"/>
      <c r="GP214" s="111"/>
      <c r="GQ214" s="111"/>
      <c r="GR214" s="111"/>
      <c r="GS214" s="111"/>
      <c r="GT214" s="111"/>
      <c r="GU214" s="111"/>
      <c r="GV214" s="111"/>
      <c r="GW214" s="111"/>
      <c r="GX214" s="111"/>
      <c r="GY214" s="111"/>
      <c r="GZ214" s="111"/>
      <c r="HA214" s="111"/>
      <c r="HB214" s="111"/>
      <c r="HC214" s="111"/>
      <c r="HD214" s="111"/>
      <c r="HE214" s="111"/>
      <c r="HF214" s="111"/>
      <c r="HG214" s="111"/>
      <c r="HH214" s="111"/>
      <c r="HI214" s="111"/>
      <c r="HJ214" s="111"/>
      <c r="HK214" s="111"/>
      <c r="HL214" s="111"/>
      <c r="HM214" s="111"/>
      <c r="HN214" s="111"/>
      <c r="HO214" s="111"/>
      <c r="HP214" s="111"/>
      <c r="HQ214" s="111"/>
      <c r="HR214" s="111"/>
      <c r="HS214" s="111"/>
      <c r="HT214" s="111"/>
      <c r="HU214" s="111"/>
      <c r="HV214" s="111"/>
      <c r="HW214" s="111"/>
      <c r="HX214" s="111"/>
      <c r="HY214" s="111"/>
      <c r="HZ214" s="111"/>
      <c r="IA214" s="111"/>
      <c r="IB214" s="111"/>
      <c r="IC214" s="111"/>
      <c r="ID214" s="111"/>
      <c r="IE214" s="111"/>
      <c r="IF214" s="111"/>
      <c r="IG214" s="111"/>
      <c r="IH214" s="111"/>
      <c r="II214" s="111"/>
      <c r="IJ214" s="111"/>
      <c r="IK214" s="111"/>
      <c r="IL214" s="111"/>
      <c r="IM214" s="111"/>
      <c r="IN214" s="111"/>
      <c r="IO214" s="111"/>
    </row>
    <row r="215" spans="1:249" ht="18" thickBot="1">
      <c r="A215" s="1437">
        <v>209</v>
      </c>
      <c r="B215" s="1138"/>
      <c r="C215" s="1138"/>
      <c r="D215" s="1484" t="s">
        <v>661</v>
      </c>
      <c r="E215" s="1485">
        <f>E214+E194</f>
        <v>-57457</v>
      </c>
      <c r="F215" s="22"/>
      <c r="G215" s="22"/>
      <c r="H215" s="830"/>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c r="IN215" s="22"/>
      <c r="IO215" s="22"/>
    </row>
    <row r="216" spans="1:249" ht="18" thickBot="1">
      <c r="A216" s="1437">
        <v>210</v>
      </c>
      <c r="B216" s="770"/>
      <c r="C216" s="833"/>
      <c r="D216" s="834" t="s">
        <v>662</v>
      </c>
      <c r="E216" s="835">
        <f>SUM(E215,E192,E84)+E93</f>
        <v>83630</v>
      </c>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c r="IG216" s="22"/>
      <c r="IH216" s="22"/>
      <c r="II216" s="22"/>
      <c r="IJ216" s="22"/>
      <c r="IK216" s="22"/>
      <c r="IL216" s="22"/>
      <c r="IM216" s="22"/>
      <c r="IN216" s="22"/>
      <c r="IO216" s="22"/>
    </row>
    <row r="231" spans="2:5" ht="17.25">
      <c r="B231" s="852"/>
      <c r="C231" s="853"/>
      <c r="E231" s="13"/>
    </row>
    <row r="232" spans="2:5" ht="17.25">
      <c r="B232" s="852"/>
      <c r="C232" s="853"/>
      <c r="D232" s="854"/>
      <c r="E232" s="13"/>
    </row>
    <row r="233" spans="2:5" ht="17.25">
      <c r="B233" s="852"/>
      <c r="C233" s="853"/>
      <c r="D233" s="854"/>
      <c r="E233" s="13"/>
    </row>
    <row r="234" spans="2:5" ht="17.25">
      <c r="B234" s="852"/>
      <c r="C234" s="853"/>
      <c r="D234" s="854"/>
      <c r="E234" s="13"/>
    </row>
    <row r="235" spans="2:5" ht="17.25">
      <c r="B235" s="852"/>
      <c r="C235" s="853"/>
      <c r="D235" s="854"/>
      <c r="E235" s="13"/>
    </row>
    <row r="236" spans="2:5" ht="17.25">
      <c r="B236" s="121"/>
      <c r="C236" s="123"/>
      <c r="D236" s="854"/>
      <c r="E236" s="2"/>
    </row>
    <row r="237" spans="3:4" ht="16.5">
      <c r="C237" s="123"/>
      <c r="D237" s="654"/>
    </row>
    <row r="238" ht="16.5">
      <c r="C238" s="123"/>
    </row>
    <row r="239" ht="16.5">
      <c r="C239" s="123"/>
    </row>
    <row r="240" ht="16.5">
      <c r="C240" s="123"/>
    </row>
    <row r="241" ht="16.5">
      <c r="C241" s="123"/>
    </row>
    <row r="242" ht="16.5">
      <c r="C242" s="123"/>
    </row>
    <row r="243" ht="16.5">
      <c r="C243" s="123"/>
    </row>
    <row r="254" spans="2:5" ht="16.5">
      <c r="B254" s="119"/>
      <c r="C254" s="272"/>
      <c r="E254" s="2"/>
    </row>
    <row r="255" ht="16.5">
      <c r="D255" s="855"/>
    </row>
    <row r="304" spans="2:5" ht="16.5">
      <c r="B304" s="121"/>
      <c r="C304" s="123"/>
      <c r="E304" s="856"/>
    </row>
    <row r="305" spans="2:5" ht="16.5">
      <c r="B305" s="119"/>
      <c r="C305" s="272"/>
      <c r="D305" s="654"/>
      <c r="E305" s="2"/>
    </row>
    <row r="306" spans="2:5" ht="16.5">
      <c r="B306" s="121"/>
      <c r="C306" s="272"/>
      <c r="D306" s="855"/>
      <c r="E306" s="262"/>
    </row>
    <row r="307" spans="2:5" ht="16.5">
      <c r="B307" s="119"/>
      <c r="C307" s="272"/>
      <c r="D307" s="855"/>
      <c r="E307" s="2"/>
    </row>
    <row r="308" spans="2:5" ht="16.5">
      <c r="B308" s="121"/>
      <c r="C308" s="123"/>
      <c r="D308" s="855"/>
      <c r="E308" s="2"/>
    </row>
    <row r="309" spans="2:5" ht="17.25">
      <c r="B309" s="852"/>
      <c r="C309" s="853"/>
      <c r="D309" s="654"/>
      <c r="E309" s="2"/>
    </row>
    <row r="310" spans="2:5" ht="17.25">
      <c r="B310" s="121"/>
      <c r="C310" s="123"/>
      <c r="D310" s="854"/>
      <c r="E310" s="2"/>
    </row>
    <row r="311" spans="2:5" ht="17.25">
      <c r="B311" s="121"/>
      <c r="C311" s="843"/>
      <c r="D311" s="857"/>
      <c r="E311" s="2"/>
    </row>
    <row r="312" spans="2:5" ht="17.25">
      <c r="B312" s="121"/>
      <c r="C312" s="123"/>
      <c r="D312" s="858"/>
      <c r="E312" s="2"/>
    </row>
    <row r="313" ht="16.5">
      <c r="D313" s="654"/>
    </row>
    <row r="357" spans="2:5" ht="16.5">
      <c r="B357" s="121"/>
      <c r="C357" s="123"/>
      <c r="E357" s="856"/>
    </row>
    <row r="358" spans="2:5" ht="16.5">
      <c r="B358" s="119"/>
      <c r="C358" s="272"/>
      <c r="D358" s="654"/>
      <c r="E358" s="2"/>
    </row>
    <row r="359" spans="2:5" ht="16.5">
      <c r="B359" s="121"/>
      <c r="C359" s="272"/>
      <c r="D359" s="855"/>
      <c r="E359" s="262"/>
    </row>
    <row r="360" spans="2:5" ht="16.5">
      <c r="B360" s="119"/>
      <c r="C360" s="272"/>
      <c r="D360" s="855"/>
      <c r="E360" s="2"/>
    </row>
    <row r="361" spans="2:5" ht="16.5">
      <c r="B361" s="121"/>
      <c r="C361" s="123"/>
      <c r="D361" s="855"/>
      <c r="E361" s="2"/>
    </row>
    <row r="362" ht="16.5">
      <c r="D362" s="654"/>
    </row>
    <row r="377" spans="1:249" s="328" customFormat="1" ht="16.5">
      <c r="A377" s="1437"/>
      <c r="B377" s="120"/>
      <c r="C377" s="123"/>
      <c r="E377" s="51"/>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c r="BR377" s="120"/>
      <c r="BS377" s="120"/>
      <c r="BT377" s="120"/>
      <c r="BU377" s="120"/>
      <c r="BV377" s="120"/>
      <c r="BW377" s="120"/>
      <c r="BX377" s="120"/>
      <c r="BY377" s="120"/>
      <c r="BZ377" s="120"/>
      <c r="CA377" s="120"/>
      <c r="CB377" s="120"/>
      <c r="CC377" s="120"/>
      <c r="CD377" s="120"/>
      <c r="CE377" s="120"/>
      <c r="CF377" s="120"/>
      <c r="CG377" s="120"/>
      <c r="CH377" s="120"/>
      <c r="CI377" s="120"/>
      <c r="CJ377" s="120"/>
      <c r="CK377" s="120"/>
      <c r="CL377" s="120"/>
      <c r="CM377" s="120"/>
      <c r="CN377" s="120"/>
      <c r="CO377" s="120"/>
      <c r="CP377" s="120"/>
      <c r="CQ377" s="120"/>
      <c r="CR377" s="120"/>
      <c r="CS377" s="120"/>
      <c r="CT377" s="120"/>
      <c r="CU377" s="120"/>
      <c r="CV377" s="120"/>
      <c r="CW377" s="120"/>
      <c r="CX377" s="120"/>
      <c r="CY377" s="120"/>
      <c r="CZ377" s="120"/>
      <c r="DA377" s="120"/>
      <c r="DB377" s="120"/>
      <c r="DC377" s="120"/>
      <c r="DD377" s="120"/>
      <c r="DE377" s="120"/>
      <c r="DF377" s="120"/>
      <c r="DG377" s="120"/>
      <c r="DH377" s="120"/>
      <c r="DI377" s="120"/>
      <c r="DJ377" s="120"/>
      <c r="DK377" s="120"/>
      <c r="DL377" s="120"/>
      <c r="DM377" s="120"/>
      <c r="DN377" s="120"/>
      <c r="DO377" s="120"/>
      <c r="DP377" s="120"/>
      <c r="DQ377" s="120"/>
      <c r="DR377" s="120"/>
      <c r="DS377" s="120"/>
      <c r="DT377" s="120"/>
      <c r="DU377" s="120"/>
      <c r="DV377" s="120"/>
      <c r="DW377" s="120"/>
      <c r="DX377" s="120"/>
      <c r="DY377" s="120"/>
      <c r="DZ377" s="120"/>
      <c r="EA377" s="120"/>
      <c r="EB377" s="120"/>
      <c r="EC377" s="120"/>
      <c r="ED377" s="120"/>
      <c r="EE377" s="120"/>
      <c r="EF377" s="120"/>
      <c r="EG377" s="120"/>
      <c r="EH377" s="120"/>
      <c r="EI377" s="120"/>
      <c r="EJ377" s="120"/>
      <c r="EK377" s="120"/>
      <c r="EL377" s="120"/>
      <c r="EM377" s="120"/>
      <c r="EN377" s="120"/>
      <c r="EO377" s="120"/>
      <c r="EP377" s="120"/>
      <c r="EQ377" s="120"/>
      <c r="ER377" s="120"/>
      <c r="ES377" s="120"/>
      <c r="ET377" s="120"/>
      <c r="EU377" s="120"/>
      <c r="EV377" s="120"/>
      <c r="EW377" s="120"/>
      <c r="EX377" s="120"/>
      <c r="EY377" s="120"/>
      <c r="EZ377" s="120"/>
      <c r="FA377" s="120"/>
      <c r="FB377" s="120"/>
      <c r="FC377" s="120"/>
      <c r="FD377" s="120"/>
      <c r="FE377" s="120"/>
      <c r="FF377" s="120"/>
      <c r="FG377" s="120"/>
      <c r="FH377" s="120"/>
      <c r="FI377" s="120"/>
      <c r="FJ377" s="120"/>
      <c r="FK377" s="120"/>
      <c r="FL377" s="120"/>
      <c r="FM377" s="120"/>
      <c r="FN377" s="120"/>
      <c r="FO377" s="120"/>
      <c r="FP377" s="120"/>
      <c r="FQ377" s="120"/>
      <c r="FR377" s="120"/>
      <c r="FS377" s="120"/>
      <c r="FT377" s="120"/>
      <c r="FU377" s="120"/>
      <c r="FV377" s="120"/>
      <c r="FW377" s="120"/>
      <c r="FX377" s="120"/>
      <c r="FY377" s="120"/>
      <c r="FZ377" s="120"/>
      <c r="GA377" s="120"/>
      <c r="GB377" s="120"/>
      <c r="GC377" s="120"/>
      <c r="GD377" s="120"/>
      <c r="GE377" s="120"/>
      <c r="GF377" s="120"/>
      <c r="GG377" s="120"/>
      <c r="GH377" s="120"/>
      <c r="GI377" s="120"/>
      <c r="GJ377" s="120"/>
      <c r="GK377" s="120"/>
      <c r="GL377" s="120"/>
      <c r="GM377" s="120"/>
      <c r="GN377" s="120"/>
      <c r="GO377" s="120"/>
      <c r="GP377" s="120"/>
      <c r="GQ377" s="120"/>
      <c r="GR377" s="120"/>
      <c r="GS377" s="120"/>
      <c r="GT377" s="120"/>
      <c r="GU377" s="120"/>
      <c r="GV377" s="120"/>
      <c r="GW377" s="120"/>
      <c r="GX377" s="120"/>
      <c r="GY377" s="120"/>
      <c r="GZ377" s="120"/>
      <c r="HA377" s="120"/>
      <c r="HB377" s="120"/>
      <c r="HC377" s="120"/>
      <c r="HD377" s="120"/>
      <c r="HE377" s="120"/>
      <c r="HF377" s="120"/>
      <c r="HG377" s="120"/>
      <c r="HH377" s="120"/>
      <c r="HI377" s="120"/>
      <c r="HJ377" s="120"/>
      <c r="HK377" s="120"/>
      <c r="HL377" s="120"/>
      <c r="HM377" s="120"/>
      <c r="HN377" s="120"/>
      <c r="HO377" s="120"/>
      <c r="HP377" s="120"/>
      <c r="HQ377" s="120"/>
      <c r="HR377" s="120"/>
      <c r="HS377" s="120"/>
      <c r="HT377" s="120"/>
      <c r="HU377" s="120"/>
      <c r="HV377" s="120"/>
      <c r="HW377" s="120"/>
      <c r="HX377" s="120"/>
      <c r="HY377" s="120"/>
      <c r="HZ377" s="120"/>
      <c r="IA377" s="120"/>
      <c r="IB377" s="120"/>
      <c r="IC377" s="120"/>
      <c r="ID377" s="120"/>
      <c r="IE377" s="120"/>
      <c r="IF377" s="120"/>
      <c r="IG377" s="120"/>
      <c r="IH377" s="120"/>
      <c r="II377" s="120"/>
      <c r="IJ377" s="120"/>
      <c r="IK377" s="120"/>
      <c r="IL377" s="120"/>
      <c r="IM377" s="120"/>
      <c r="IN377" s="120"/>
      <c r="IO377" s="120"/>
    </row>
    <row r="398" spans="2:5" ht="16.5">
      <c r="B398" s="121"/>
      <c r="C398" s="123"/>
      <c r="E398" s="2"/>
    </row>
    <row r="399" spans="2:5" ht="17.25">
      <c r="B399" s="121"/>
      <c r="C399" s="843"/>
      <c r="D399" s="654"/>
      <c r="E399" s="824"/>
    </row>
    <row r="400" spans="2:5" ht="17.25">
      <c r="B400" s="121"/>
      <c r="C400" s="843"/>
      <c r="D400" s="858"/>
      <c r="E400" s="824"/>
    </row>
    <row r="401" spans="2:5" ht="17.25">
      <c r="B401" s="121"/>
      <c r="C401" s="123"/>
      <c r="D401" s="858"/>
      <c r="E401" s="2"/>
    </row>
    <row r="402" spans="2:5" ht="17.25">
      <c r="B402" s="121"/>
      <c r="C402" s="843"/>
      <c r="D402" s="654"/>
      <c r="E402" s="2"/>
    </row>
    <row r="403" spans="2:5" ht="17.25">
      <c r="B403" s="121"/>
      <c r="C403" s="123"/>
      <c r="D403" s="858"/>
      <c r="E403" s="2"/>
    </row>
    <row r="404" spans="2:5" ht="16.5">
      <c r="B404" s="121"/>
      <c r="C404" s="123"/>
      <c r="D404" s="654"/>
      <c r="E404" s="2"/>
    </row>
    <row r="405" spans="2:5" ht="16.5">
      <c r="B405" s="121"/>
      <c r="C405" s="123"/>
      <c r="D405" s="654"/>
      <c r="E405" s="2"/>
    </row>
    <row r="406" spans="2:5" ht="16.5">
      <c r="B406" s="121"/>
      <c r="C406" s="123"/>
      <c r="D406" s="654"/>
      <c r="E406" s="2"/>
    </row>
    <row r="407" spans="2:5" ht="16.5">
      <c r="B407" s="121"/>
      <c r="C407" s="123"/>
      <c r="D407" s="654"/>
      <c r="E407" s="2"/>
    </row>
    <row r="408" spans="2:5" ht="17.25">
      <c r="B408" s="121"/>
      <c r="C408" s="843"/>
      <c r="D408" s="654"/>
      <c r="E408" s="824"/>
    </row>
    <row r="409" spans="2:5" ht="17.25">
      <c r="B409" s="121"/>
      <c r="C409" s="123"/>
      <c r="D409" s="858"/>
      <c r="E409" s="2"/>
    </row>
    <row r="410" spans="2:5" ht="16.5">
      <c r="B410" s="121"/>
      <c r="C410" s="123"/>
      <c r="D410" s="654"/>
      <c r="E410" s="2"/>
    </row>
    <row r="411" spans="2:5" ht="16.5">
      <c r="B411" s="121"/>
      <c r="C411" s="123"/>
      <c r="D411" s="654"/>
      <c r="E411" s="856"/>
    </row>
    <row r="412" spans="2:5" ht="16.5">
      <c r="B412" s="119"/>
      <c r="C412" s="272"/>
      <c r="D412" s="654"/>
      <c r="E412" s="2"/>
    </row>
    <row r="413" spans="2:5" ht="16.5">
      <c r="B413" s="121"/>
      <c r="C413" s="272"/>
      <c r="D413" s="855"/>
      <c r="E413" s="262"/>
    </row>
    <row r="414" spans="2:5" ht="16.5">
      <c r="B414" s="119"/>
      <c r="C414" s="272"/>
      <c r="D414" s="855"/>
      <c r="E414" s="2"/>
    </row>
    <row r="415" spans="2:5" ht="16.5">
      <c r="B415" s="121"/>
      <c r="C415" s="123"/>
      <c r="D415" s="855"/>
      <c r="E415" s="2"/>
    </row>
    <row r="416" spans="2:5" ht="17.25">
      <c r="B416" s="121"/>
      <c r="C416" s="843"/>
      <c r="D416" s="654"/>
      <c r="E416" s="2"/>
    </row>
    <row r="417" spans="2:5" ht="17.25">
      <c r="B417" s="121"/>
      <c r="C417" s="123"/>
      <c r="D417" s="858"/>
      <c r="E417" s="2"/>
    </row>
    <row r="418" spans="2:5" ht="16.5">
      <c r="B418" s="121"/>
      <c r="C418" s="123"/>
      <c r="D418" s="654"/>
      <c r="E418" s="2"/>
    </row>
    <row r="419" spans="2:5" ht="16.5">
      <c r="B419" s="121"/>
      <c r="C419" s="123"/>
      <c r="D419" s="654"/>
      <c r="E419" s="2"/>
    </row>
    <row r="420" spans="2:5" ht="16.5">
      <c r="B420" s="121"/>
      <c r="C420" s="123"/>
      <c r="D420" s="654"/>
      <c r="E420" s="2"/>
    </row>
    <row r="421" spans="2:5" ht="17.25">
      <c r="B421" s="121"/>
      <c r="C421" s="843"/>
      <c r="D421" s="654"/>
      <c r="E421" s="824"/>
    </row>
    <row r="422" spans="2:5" ht="17.25">
      <c r="B422" s="121"/>
      <c r="C422" s="123"/>
      <c r="D422" s="858"/>
      <c r="E422" s="2"/>
    </row>
    <row r="423" spans="2:5" ht="17.25">
      <c r="B423" s="121"/>
      <c r="C423" s="843"/>
      <c r="D423" s="654"/>
      <c r="E423" s="2"/>
    </row>
    <row r="424" spans="2:5" ht="17.25">
      <c r="B424" s="121"/>
      <c r="C424" s="123"/>
      <c r="D424" s="858"/>
      <c r="E424" s="2"/>
    </row>
    <row r="425" spans="2:5" ht="16.5">
      <c r="B425" s="121"/>
      <c r="C425" s="123"/>
      <c r="D425" s="654"/>
      <c r="E425" s="2"/>
    </row>
    <row r="426" spans="2:5" ht="16.5">
      <c r="B426" s="121"/>
      <c r="C426" s="123"/>
      <c r="D426" s="654"/>
      <c r="E426" s="2"/>
    </row>
    <row r="427" spans="2:5" ht="16.5">
      <c r="B427" s="121"/>
      <c r="C427" s="123"/>
      <c r="D427" s="654"/>
      <c r="E427" s="2"/>
    </row>
    <row r="428" spans="2:5" ht="16.5">
      <c r="B428" s="121"/>
      <c r="C428" s="123"/>
      <c r="D428" s="654"/>
      <c r="E428" s="2"/>
    </row>
    <row r="429" spans="2:5" ht="16.5">
      <c r="B429" s="121"/>
      <c r="C429" s="123"/>
      <c r="D429" s="654"/>
      <c r="E429" s="2"/>
    </row>
    <row r="430" spans="2:5" ht="16.5">
      <c r="B430" s="121"/>
      <c r="C430" s="123"/>
      <c r="D430" s="654"/>
      <c r="E430" s="2"/>
    </row>
    <row r="431" spans="2:5" ht="16.5">
      <c r="B431" s="121"/>
      <c r="C431" s="123"/>
      <c r="D431" s="654"/>
      <c r="E431" s="2"/>
    </row>
    <row r="432" spans="2:5" ht="16.5">
      <c r="B432" s="121"/>
      <c r="C432" s="123"/>
      <c r="D432" s="654"/>
      <c r="E432" s="2"/>
    </row>
    <row r="433" spans="2:5" ht="16.5">
      <c r="B433" s="121"/>
      <c r="C433" s="123"/>
      <c r="D433" s="654"/>
      <c r="E433" s="2"/>
    </row>
    <row r="434" spans="2:5" ht="16.5">
      <c r="B434" s="121"/>
      <c r="C434" s="123"/>
      <c r="D434" s="654"/>
      <c r="E434" s="2"/>
    </row>
    <row r="435" spans="2:5" ht="16.5">
      <c r="B435" s="121"/>
      <c r="C435" s="123"/>
      <c r="D435" s="654"/>
      <c r="E435" s="2"/>
    </row>
    <row r="436" spans="2:5" ht="16.5">
      <c r="B436" s="121"/>
      <c r="C436" s="123"/>
      <c r="D436" s="654"/>
      <c r="E436" s="2"/>
    </row>
    <row r="437" spans="2:5" ht="16.5">
      <c r="B437" s="121"/>
      <c r="C437" s="123"/>
      <c r="D437" s="654"/>
      <c r="E437" s="2"/>
    </row>
    <row r="438" spans="2:5" ht="17.25">
      <c r="B438" s="121"/>
      <c r="C438" s="843"/>
      <c r="D438" s="654"/>
      <c r="E438" s="824"/>
    </row>
    <row r="439" spans="2:5" ht="17.25">
      <c r="B439" s="121"/>
      <c r="C439" s="123"/>
      <c r="D439" s="858"/>
      <c r="E439" s="2"/>
    </row>
    <row r="440" spans="2:5" ht="17.25">
      <c r="B440" s="121"/>
      <c r="C440" s="843"/>
      <c r="D440" s="654"/>
      <c r="E440" s="2"/>
    </row>
    <row r="441" spans="2:5" ht="17.25">
      <c r="B441" s="121"/>
      <c r="C441" s="123"/>
      <c r="D441" s="858"/>
      <c r="E441" s="2"/>
    </row>
    <row r="442" spans="2:5" ht="16.5">
      <c r="B442" s="121"/>
      <c r="C442" s="123"/>
      <c r="D442" s="654"/>
      <c r="E442" s="2"/>
    </row>
    <row r="443" spans="2:5" ht="16.5">
      <c r="B443" s="121"/>
      <c r="C443" s="123"/>
      <c r="D443" s="654"/>
      <c r="E443" s="2"/>
    </row>
    <row r="444" spans="2:5" ht="16.5">
      <c r="B444" s="121"/>
      <c r="C444" s="123"/>
      <c r="D444" s="654"/>
      <c r="E444" s="2"/>
    </row>
    <row r="445" spans="2:5" ht="16.5">
      <c r="B445" s="121"/>
      <c r="C445" s="123"/>
      <c r="D445" s="654"/>
      <c r="E445" s="2"/>
    </row>
    <row r="446" spans="2:5" ht="16.5">
      <c r="B446" s="121"/>
      <c r="C446" s="123"/>
      <c r="D446" s="654"/>
      <c r="E446" s="2"/>
    </row>
    <row r="447" spans="2:5" ht="16.5">
      <c r="B447" s="121"/>
      <c r="C447" s="123"/>
      <c r="D447" s="654"/>
      <c r="E447" s="2"/>
    </row>
    <row r="448" spans="2:5" ht="16.5">
      <c r="B448" s="121"/>
      <c r="C448" s="123"/>
      <c r="D448" s="654"/>
      <c r="E448" s="2"/>
    </row>
    <row r="449" spans="2:5" ht="16.5">
      <c r="B449" s="121"/>
      <c r="C449" s="123"/>
      <c r="D449" s="654"/>
      <c r="E449" s="2"/>
    </row>
    <row r="450" spans="2:5" ht="16.5">
      <c r="B450" s="121"/>
      <c r="C450" s="123"/>
      <c r="D450" s="654"/>
      <c r="E450" s="2"/>
    </row>
    <row r="451" spans="2:5" ht="16.5">
      <c r="B451" s="121"/>
      <c r="C451" s="123"/>
      <c r="D451" s="654"/>
      <c r="E451" s="2"/>
    </row>
    <row r="452" spans="2:5" ht="16.5">
      <c r="B452" s="121"/>
      <c r="C452" s="123"/>
      <c r="D452" s="654"/>
      <c r="E452" s="2"/>
    </row>
    <row r="453" spans="2:5" ht="16.5">
      <c r="B453" s="121"/>
      <c r="C453" s="123"/>
      <c r="D453" s="654"/>
      <c r="E453" s="2"/>
    </row>
    <row r="454" spans="2:5" ht="16.5">
      <c r="B454" s="121"/>
      <c r="C454" s="123"/>
      <c r="D454" s="654"/>
      <c r="E454" s="2"/>
    </row>
    <row r="455" spans="2:5" ht="16.5">
      <c r="B455" s="121"/>
      <c r="C455" s="123"/>
      <c r="D455" s="654"/>
      <c r="E455" s="2"/>
    </row>
    <row r="456" spans="2:5" ht="16.5">
      <c r="B456" s="121"/>
      <c r="C456" s="123"/>
      <c r="D456" s="654"/>
      <c r="E456" s="2"/>
    </row>
    <row r="457" spans="2:5" ht="16.5">
      <c r="B457" s="121"/>
      <c r="C457" s="123"/>
      <c r="D457" s="654"/>
      <c r="E457" s="2"/>
    </row>
    <row r="458" spans="2:5" ht="16.5">
      <c r="B458" s="121"/>
      <c r="C458" s="123"/>
      <c r="D458" s="654"/>
      <c r="E458" s="2"/>
    </row>
    <row r="459" spans="2:5" ht="16.5">
      <c r="B459" s="121"/>
      <c r="C459" s="123"/>
      <c r="D459" s="654"/>
      <c r="E459" s="2"/>
    </row>
    <row r="460" spans="2:5" ht="16.5">
      <c r="B460" s="121"/>
      <c r="C460" s="123"/>
      <c r="D460" s="654"/>
      <c r="E460" s="2"/>
    </row>
    <row r="461" spans="2:5" ht="16.5">
      <c r="B461" s="121"/>
      <c r="C461" s="123"/>
      <c r="D461" s="654"/>
      <c r="E461" s="2"/>
    </row>
    <row r="462" spans="2:5" ht="16.5">
      <c r="B462" s="121"/>
      <c r="C462" s="123"/>
      <c r="D462" s="654"/>
      <c r="E462" s="2"/>
    </row>
    <row r="463" spans="2:5" ht="16.5">
      <c r="B463" s="121"/>
      <c r="C463" s="123"/>
      <c r="D463" s="654"/>
      <c r="E463" s="2"/>
    </row>
    <row r="464" spans="2:5" ht="16.5">
      <c r="B464" s="121"/>
      <c r="C464" s="123"/>
      <c r="D464" s="654"/>
      <c r="E464" s="2"/>
    </row>
    <row r="465" spans="2:5" ht="16.5">
      <c r="B465" s="121"/>
      <c r="C465" s="123"/>
      <c r="D465" s="654"/>
      <c r="E465" s="2"/>
    </row>
    <row r="466" spans="2:5" ht="16.5">
      <c r="B466" s="121"/>
      <c r="C466" s="123"/>
      <c r="D466" s="654"/>
      <c r="E466" s="2"/>
    </row>
    <row r="467" spans="2:5" ht="16.5">
      <c r="B467" s="121"/>
      <c r="C467" s="123"/>
      <c r="D467" s="654"/>
      <c r="E467" s="2"/>
    </row>
    <row r="468" spans="2:5" ht="16.5">
      <c r="B468" s="121"/>
      <c r="C468" s="123"/>
      <c r="D468" s="654"/>
      <c r="E468" s="2"/>
    </row>
    <row r="469" spans="2:5" ht="16.5">
      <c r="B469" s="121"/>
      <c r="C469" s="123"/>
      <c r="D469" s="654"/>
      <c r="E469" s="2"/>
    </row>
    <row r="470" spans="2:5" ht="16.5">
      <c r="B470" s="121"/>
      <c r="C470" s="123"/>
      <c r="D470" s="654"/>
      <c r="E470" s="859"/>
    </row>
    <row r="471" spans="2:5" ht="17.25">
      <c r="B471" s="121"/>
      <c r="C471" s="843"/>
      <c r="D471" s="654"/>
      <c r="E471" s="824"/>
    </row>
    <row r="472" spans="2:5" ht="17.25">
      <c r="B472" s="121"/>
      <c r="C472" s="123"/>
      <c r="D472" s="858"/>
      <c r="E472" s="2"/>
    </row>
    <row r="473" spans="2:5" ht="17.25">
      <c r="B473" s="121"/>
      <c r="C473" s="843"/>
      <c r="D473" s="654"/>
      <c r="E473" s="2"/>
    </row>
    <row r="474" spans="2:5" ht="17.25">
      <c r="B474" s="121"/>
      <c r="C474" s="123"/>
      <c r="D474" s="858"/>
      <c r="E474" s="2"/>
    </row>
    <row r="475" spans="2:5" ht="16.5">
      <c r="B475" s="121"/>
      <c r="C475" s="123"/>
      <c r="D475" s="857"/>
      <c r="E475" s="2"/>
    </row>
    <row r="476" spans="2:5" ht="16.5">
      <c r="B476" s="121"/>
      <c r="C476" s="123"/>
      <c r="D476" s="654"/>
      <c r="E476" s="2"/>
    </row>
    <row r="477" spans="2:5" ht="16.5">
      <c r="B477" s="121"/>
      <c r="C477" s="123"/>
      <c r="D477" s="654"/>
      <c r="E477" s="2"/>
    </row>
    <row r="478" spans="2:5" ht="16.5">
      <c r="B478" s="121"/>
      <c r="C478" s="123"/>
      <c r="D478" s="654"/>
      <c r="E478" s="2"/>
    </row>
    <row r="479" spans="2:5" ht="16.5">
      <c r="B479" s="121"/>
      <c r="C479" s="123"/>
      <c r="D479" s="654"/>
      <c r="E479" s="2"/>
    </row>
    <row r="480" spans="2:5" ht="16.5">
      <c r="B480" s="121"/>
      <c r="C480" s="123"/>
      <c r="D480" s="654"/>
      <c r="E480" s="2"/>
    </row>
    <row r="481" spans="2:5" ht="16.5">
      <c r="B481" s="121"/>
      <c r="C481" s="123"/>
      <c r="D481" s="654"/>
      <c r="E481" s="2"/>
    </row>
    <row r="482" spans="2:5" ht="16.5">
      <c r="B482" s="121"/>
      <c r="C482" s="123"/>
      <c r="D482" s="654"/>
      <c r="E482" s="2"/>
    </row>
    <row r="483" spans="2:5" ht="16.5">
      <c r="B483" s="121"/>
      <c r="C483" s="123"/>
      <c r="D483" s="654"/>
      <c r="E483" s="2"/>
    </row>
    <row r="484" spans="2:5" ht="16.5">
      <c r="B484" s="121"/>
      <c r="C484" s="123"/>
      <c r="D484" s="654"/>
      <c r="E484" s="2"/>
    </row>
    <row r="485" spans="2:5" ht="16.5">
      <c r="B485" s="121"/>
      <c r="C485" s="123"/>
      <c r="D485" s="654"/>
      <c r="E485" s="2"/>
    </row>
    <row r="486" spans="2:5" ht="16.5">
      <c r="B486" s="121"/>
      <c r="C486" s="123"/>
      <c r="D486" s="654"/>
      <c r="E486" s="2"/>
    </row>
    <row r="487" spans="2:5" ht="16.5">
      <c r="B487" s="121"/>
      <c r="C487" s="123"/>
      <c r="D487" s="654"/>
      <c r="E487" s="2"/>
    </row>
    <row r="488" spans="2:5" ht="16.5">
      <c r="B488" s="121"/>
      <c r="C488" s="123"/>
      <c r="D488" s="654"/>
      <c r="E488" s="2"/>
    </row>
    <row r="489" spans="2:5" ht="17.25">
      <c r="B489" s="121"/>
      <c r="C489" s="843"/>
      <c r="D489" s="654"/>
      <c r="E489" s="824"/>
    </row>
    <row r="490" spans="2:5" ht="17.25">
      <c r="B490" s="121"/>
      <c r="C490" s="123"/>
      <c r="D490" s="858"/>
      <c r="E490" s="2"/>
    </row>
    <row r="491" ht="16.5">
      <c r="D491" s="857"/>
    </row>
    <row r="497" ht="16.5">
      <c r="D497" s="836"/>
    </row>
    <row r="504" ht="16.5">
      <c r="E504" s="860"/>
    </row>
    <row r="510" spans="2:5" ht="16.5">
      <c r="B510" s="121"/>
      <c r="C510" s="123"/>
      <c r="E510" s="856"/>
    </row>
    <row r="511" spans="2:5" ht="16.5">
      <c r="B511" s="119"/>
      <c r="C511" s="272"/>
      <c r="D511" s="654"/>
      <c r="E511" s="2"/>
    </row>
    <row r="512" spans="2:5" ht="16.5">
      <c r="B512" s="121"/>
      <c r="C512" s="272"/>
      <c r="D512" s="855"/>
      <c r="E512" s="262"/>
    </row>
    <row r="513" spans="2:5" ht="16.5">
      <c r="B513" s="119"/>
      <c r="C513" s="272"/>
      <c r="D513" s="855"/>
      <c r="E513" s="2"/>
    </row>
    <row r="514" spans="2:5" ht="16.5">
      <c r="B514" s="121"/>
      <c r="C514" s="123"/>
      <c r="D514" s="855"/>
      <c r="E514" s="2"/>
    </row>
    <row r="515" ht="16.5">
      <c r="D515" s="654"/>
    </row>
    <row r="516" ht="16.5">
      <c r="D516" s="836"/>
    </row>
    <row r="524" ht="16.5">
      <c r="E524" s="860"/>
    </row>
    <row r="528" spans="2:5" ht="17.25">
      <c r="B528" s="121"/>
      <c r="C528" s="123"/>
      <c r="E528" s="824"/>
    </row>
    <row r="529" spans="2:5" ht="17.25">
      <c r="B529" s="121"/>
      <c r="C529" s="123"/>
      <c r="D529" s="858"/>
      <c r="E529" s="824"/>
    </row>
    <row r="530" spans="2:5" ht="17.25">
      <c r="B530" s="121"/>
      <c r="C530" s="123"/>
      <c r="D530" s="858"/>
      <c r="E530" s="2"/>
    </row>
    <row r="531" ht="16.5">
      <c r="D531" s="654"/>
    </row>
    <row r="547" ht="17.25">
      <c r="E547" s="825"/>
    </row>
    <row r="548" ht="17.25">
      <c r="D548" s="861"/>
    </row>
    <row r="549" ht="16.5">
      <c r="E549" s="2"/>
    </row>
    <row r="550" spans="4:5" ht="16.5">
      <c r="D550" s="857"/>
      <c r="E550" s="2"/>
    </row>
    <row r="551" spans="4:5" ht="16.5">
      <c r="D551" s="654"/>
      <c r="E551" s="2"/>
    </row>
    <row r="552" spans="4:5" ht="16.5">
      <c r="D552" s="654"/>
      <c r="E552" s="2"/>
    </row>
    <row r="553" spans="4:5" ht="16.5">
      <c r="D553" s="654"/>
      <c r="E553" s="2"/>
    </row>
    <row r="554" spans="4:5" ht="16.5">
      <c r="D554" s="654"/>
      <c r="E554" s="2"/>
    </row>
    <row r="555" spans="4:5" ht="16.5">
      <c r="D555" s="654"/>
      <c r="E555" s="2"/>
    </row>
    <row r="556" spans="4:5" ht="16.5">
      <c r="D556" s="654"/>
      <c r="E556" s="2"/>
    </row>
    <row r="557" spans="4:5" ht="16.5">
      <c r="D557" s="654"/>
      <c r="E557" s="2"/>
    </row>
    <row r="558" spans="4:5" ht="16.5">
      <c r="D558" s="654"/>
      <c r="E558" s="2"/>
    </row>
    <row r="559" spans="4:5" ht="16.5">
      <c r="D559" s="654"/>
      <c r="E559" s="2"/>
    </row>
    <row r="560" spans="4:5" ht="16.5">
      <c r="D560" s="654"/>
      <c r="E560" s="859"/>
    </row>
    <row r="561" spans="4:5" ht="16.5">
      <c r="D561" s="654"/>
      <c r="E561" s="2"/>
    </row>
    <row r="562" spans="4:5" ht="16.5">
      <c r="D562" s="654"/>
      <c r="E562" s="2"/>
    </row>
    <row r="563" spans="2:5" ht="16.5">
      <c r="B563" s="121"/>
      <c r="C563" s="123"/>
      <c r="D563" s="654"/>
      <c r="E563" s="856"/>
    </row>
    <row r="564" spans="2:5" ht="16.5">
      <c r="B564" s="119"/>
      <c r="C564" s="272"/>
      <c r="D564" s="654"/>
      <c r="E564" s="2"/>
    </row>
    <row r="565" spans="2:5" ht="16.5">
      <c r="B565" s="121"/>
      <c r="C565" s="272"/>
      <c r="D565" s="855"/>
      <c r="E565" s="262"/>
    </row>
    <row r="566" spans="2:5" ht="16.5">
      <c r="B566" s="119"/>
      <c r="C566" s="272"/>
      <c r="D566" s="855"/>
      <c r="E566" s="2"/>
    </row>
    <row r="567" spans="2:5" ht="16.5">
      <c r="B567" s="121"/>
      <c r="C567" s="123"/>
      <c r="D567" s="855"/>
      <c r="E567" s="2"/>
    </row>
    <row r="568" ht="16.5">
      <c r="D568" s="654"/>
    </row>
    <row r="569" ht="17.25">
      <c r="D569" s="861"/>
    </row>
    <row r="571" ht="16.5">
      <c r="D571" s="836"/>
    </row>
    <row r="617" spans="2:5" ht="16.5">
      <c r="B617" s="121"/>
      <c r="C617" s="123"/>
      <c r="E617" s="856"/>
    </row>
    <row r="618" spans="2:5" ht="16.5">
      <c r="B618" s="119"/>
      <c r="C618" s="272"/>
      <c r="D618" s="654"/>
      <c r="E618" s="2"/>
    </row>
    <row r="619" spans="2:5" ht="16.5">
      <c r="B619" s="121"/>
      <c r="C619" s="272"/>
      <c r="D619" s="855"/>
      <c r="E619" s="262"/>
    </row>
    <row r="620" spans="2:5" ht="16.5">
      <c r="B620" s="119"/>
      <c r="C620" s="272"/>
      <c r="D620" s="855"/>
      <c r="E620" s="2"/>
    </row>
    <row r="621" spans="2:5" ht="16.5">
      <c r="B621" s="121"/>
      <c r="C621" s="123"/>
      <c r="D621" s="855"/>
      <c r="E621" s="2"/>
    </row>
    <row r="622" spans="2:5" ht="16.5">
      <c r="B622" s="121"/>
      <c r="C622" s="123"/>
      <c r="D622" s="654"/>
      <c r="E622" s="859"/>
    </row>
    <row r="623" spans="4:5" ht="16.5">
      <c r="D623" s="654"/>
      <c r="E623" s="2"/>
    </row>
    <row r="624" spans="4:5" ht="16.5">
      <c r="D624" s="654"/>
      <c r="E624" s="2"/>
    </row>
    <row r="625" spans="4:5" ht="16.5">
      <c r="D625" s="654"/>
      <c r="E625" s="2"/>
    </row>
    <row r="626" spans="4:5" ht="16.5">
      <c r="D626" s="654"/>
      <c r="E626" s="2"/>
    </row>
    <row r="627" spans="4:5" ht="17.25">
      <c r="D627" s="654"/>
      <c r="E627" s="824"/>
    </row>
    <row r="628" spans="4:5" ht="17.25">
      <c r="D628" s="858"/>
      <c r="E628" s="2"/>
    </row>
    <row r="629" spans="4:5" ht="16.5">
      <c r="D629" s="654"/>
      <c r="E629" s="2"/>
    </row>
    <row r="630" spans="4:5" ht="16.5">
      <c r="D630" s="654"/>
      <c r="E630" s="2"/>
    </row>
    <row r="631" spans="4:5" ht="16.5">
      <c r="D631" s="857"/>
      <c r="E631" s="2"/>
    </row>
    <row r="632" spans="4:5" ht="16.5">
      <c r="D632" s="654"/>
      <c r="E632" s="2"/>
    </row>
    <row r="633" spans="4:5" ht="16.5">
      <c r="D633" s="654"/>
      <c r="E633" s="2"/>
    </row>
    <row r="634" spans="4:5" ht="16.5">
      <c r="D634" s="654"/>
      <c r="E634" s="2"/>
    </row>
    <row r="635" spans="4:5" ht="16.5">
      <c r="D635" s="654"/>
      <c r="E635" s="2"/>
    </row>
    <row r="636" spans="4:5" ht="16.5">
      <c r="D636" s="654"/>
      <c r="E636" s="2"/>
    </row>
    <row r="637" spans="4:5" ht="16.5">
      <c r="D637" s="654"/>
      <c r="E637" s="2"/>
    </row>
    <row r="638" spans="4:5" ht="16.5">
      <c r="D638" s="654"/>
      <c r="E638" s="2"/>
    </row>
    <row r="639" ht="16.5">
      <c r="D639" s="857"/>
    </row>
    <row r="654" ht="16.5">
      <c r="E654" s="2"/>
    </row>
    <row r="655" ht="16.5">
      <c r="D655" s="654"/>
    </row>
    <row r="657" spans="2:249" ht="17.25">
      <c r="B657" s="271"/>
      <c r="C657" s="819"/>
      <c r="E657" s="862"/>
      <c r="F657" s="271"/>
      <c r="G657" s="271"/>
      <c r="H657" s="271"/>
      <c r="I657" s="271"/>
      <c r="J657" s="271"/>
      <c r="K657" s="271"/>
      <c r="L657" s="271"/>
      <c r="M657" s="271"/>
      <c r="N657" s="271"/>
      <c r="O657" s="271"/>
      <c r="P657" s="271"/>
      <c r="Q657" s="271"/>
      <c r="R657" s="271"/>
      <c r="S657" s="271"/>
      <c r="T657" s="271"/>
      <c r="U657" s="271"/>
      <c r="V657" s="271"/>
      <c r="W657" s="271"/>
      <c r="X657" s="271"/>
      <c r="Y657" s="271"/>
      <c r="Z657" s="271"/>
      <c r="AA657" s="271"/>
      <c r="AB657" s="271"/>
      <c r="AC657" s="271"/>
      <c r="AD657" s="271"/>
      <c r="AE657" s="271"/>
      <c r="AF657" s="271"/>
      <c r="AG657" s="271"/>
      <c r="AH657" s="271"/>
      <c r="AI657" s="271"/>
      <c r="AJ657" s="271"/>
      <c r="AK657" s="271"/>
      <c r="AL657" s="271"/>
      <c r="AM657" s="271"/>
      <c r="AN657" s="271"/>
      <c r="AO657" s="271"/>
      <c r="AP657" s="271"/>
      <c r="AQ657" s="271"/>
      <c r="AR657" s="271"/>
      <c r="AS657" s="271"/>
      <c r="AT657" s="271"/>
      <c r="AU657" s="271"/>
      <c r="AV657" s="271"/>
      <c r="AW657" s="271"/>
      <c r="AX657" s="271"/>
      <c r="AY657" s="271"/>
      <c r="AZ657" s="271"/>
      <c r="BA657" s="271"/>
      <c r="BB657" s="271"/>
      <c r="BC657" s="271"/>
      <c r="BD657" s="271"/>
      <c r="BE657" s="271"/>
      <c r="BF657" s="271"/>
      <c r="BG657" s="271"/>
      <c r="BH657" s="271"/>
      <c r="BI657" s="271"/>
      <c r="BJ657" s="271"/>
      <c r="BK657" s="271"/>
      <c r="BL657" s="271"/>
      <c r="BM657" s="271"/>
      <c r="BN657" s="271"/>
      <c r="BO657" s="271"/>
      <c r="BP657" s="271"/>
      <c r="BQ657" s="271"/>
      <c r="BR657" s="271"/>
      <c r="BS657" s="271"/>
      <c r="BT657" s="271"/>
      <c r="BU657" s="271"/>
      <c r="BV657" s="271"/>
      <c r="BW657" s="271"/>
      <c r="BX657" s="271"/>
      <c r="BY657" s="271"/>
      <c r="BZ657" s="271"/>
      <c r="CA657" s="271"/>
      <c r="CB657" s="271"/>
      <c r="CC657" s="271"/>
      <c r="CD657" s="271"/>
      <c r="CE657" s="271"/>
      <c r="CF657" s="271"/>
      <c r="CG657" s="271"/>
      <c r="CH657" s="271"/>
      <c r="CI657" s="271"/>
      <c r="CJ657" s="271"/>
      <c r="CK657" s="271"/>
      <c r="CL657" s="271"/>
      <c r="CM657" s="271"/>
      <c r="CN657" s="271"/>
      <c r="CO657" s="271"/>
      <c r="CP657" s="271"/>
      <c r="CQ657" s="271"/>
      <c r="CR657" s="271"/>
      <c r="CS657" s="271"/>
      <c r="CT657" s="271"/>
      <c r="CU657" s="271"/>
      <c r="CV657" s="271"/>
      <c r="CW657" s="271"/>
      <c r="CX657" s="271"/>
      <c r="CY657" s="271"/>
      <c r="CZ657" s="271"/>
      <c r="DA657" s="271"/>
      <c r="DB657" s="271"/>
      <c r="DC657" s="271"/>
      <c r="DD657" s="271"/>
      <c r="DE657" s="271"/>
      <c r="DF657" s="271"/>
      <c r="DG657" s="271"/>
      <c r="DH657" s="271"/>
      <c r="DI657" s="271"/>
      <c r="DJ657" s="271"/>
      <c r="DK657" s="271"/>
      <c r="DL657" s="271"/>
      <c r="DM657" s="271"/>
      <c r="DN657" s="271"/>
      <c r="DO657" s="271"/>
      <c r="DP657" s="271"/>
      <c r="DQ657" s="271"/>
      <c r="DR657" s="271"/>
      <c r="DS657" s="271"/>
      <c r="DT657" s="271"/>
      <c r="DU657" s="271"/>
      <c r="DV657" s="271"/>
      <c r="DW657" s="271"/>
      <c r="DX657" s="271"/>
      <c r="DY657" s="271"/>
      <c r="DZ657" s="271"/>
      <c r="EA657" s="271"/>
      <c r="EB657" s="271"/>
      <c r="EC657" s="271"/>
      <c r="ED657" s="271"/>
      <c r="EE657" s="271"/>
      <c r="EF657" s="271"/>
      <c r="EG657" s="271"/>
      <c r="EH657" s="271"/>
      <c r="EI657" s="271"/>
      <c r="EJ657" s="271"/>
      <c r="EK657" s="271"/>
      <c r="EL657" s="271"/>
      <c r="EM657" s="271"/>
      <c r="EN657" s="271"/>
      <c r="EO657" s="271"/>
      <c r="EP657" s="271"/>
      <c r="EQ657" s="271"/>
      <c r="ER657" s="271"/>
      <c r="ES657" s="271"/>
      <c r="ET657" s="271"/>
      <c r="EU657" s="271"/>
      <c r="EV657" s="271"/>
      <c r="EW657" s="271"/>
      <c r="EX657" s="271"/>
      <c r="EY657" s="271"/>
      <c r="EZ657" s="271"/>
      <c r="FA657" s="271"/>
      <c r="FB657" s="271"/>
      <c r="FC657" s="271"/>
      <c r="FD657" s="271"/>
      <c r="FE657" s="271"/>
      <c r="FF657" s="271"/>
      <c r="FG657" s="271"/>
      <c r="FH657" s="271"/>
      <c r="FI657" s="271"/>
      <c r="FJ657" s="271"/>
      <c r="FK657" s="271"/>
      <c r="FL657" s="271"/>
      <c r="FM657" s="271"/>
      <c r="FN657" s="271"/>
      <c r="FO657" s="271"/>
      <c r="FP657" s="271"/>
      <c r="FQ657" s="271"/>
      <c r="FR657" s="271"/>
      <c r="FS657" s="271"/>
      <c r="FT657" s="271"/>
      <c r="FU657" s="271"/>
      <c r="FV657" s="271"/>
      <c r="FW657" s="271"/>
      <c r="FX657" s="271"/>
      <c r="FY657" s="271"/>
      <c r="FZ657" s="271"/>
      <c r="GA657" s="271"/>
      <c r="GB657" s="271"/>
      <c r="GC657" s="271"/>
      <c r="GD657" s="271"/>
      <c r="GE657" s="271"/>
      <c r="GF657" s="271"/>
      <c r="GG657" s="271"/>
      <c r="GH657" s="271"/>
      <c r="GI657" s="271"/>
      <c r="GJ657" s="271"/>
      <c r="GK657" s="271"/>
      <c r="GL657" s="271"/>
      <c r="GM657" s="271"/>
      <c r="GN657" s="271"/>
      <c r="GO657" s="271"/>
      <c r="GP657" s="271"/>
      <c r="GQ657" s="271"/>
      <c r="GR657" s="271"/>
      <c r="GS657" s="271"/>
      <c r="GT657" s="271"/>
      <c r="GU657" s="271"/>
      <c r="GV657" s="271"/>
      <c r="GW657" s="271"/>
      <c r="GX657" s="271"/>
      <c r="GY657" s="271"/>
      <c r="GZ657" s="271"/>
      <c r="HA657" s="271"/>
      <c r="HB657" s="271"/>
      <c r="HC657" s="271"/>
      <c r="HD657" s="271"/>
      <c r="HE657" s="271"/>
      <c r="HF657" s="271"/>
      <c r="HG657" s="271"/>
      <c r="HH657" s="271"/>
      <c r="HI657" s="271"/>
      <c r="HJ657" s="271"/>
      <c r="HK657" s="271"/>
      <c r="HL657" s="271"/>
      <c r="HM657" s="271"/>
      <c r="HN657" s="271"/>
      <c r="HO657" s="271"/>
      <c r="HP657" s="271"/>
      <c r="HQ657" s="271"/>
      <c r="HR657" s="271"/>
      <c r="HS657" s="271"/>
      <c r="HT657" s="271"/>
      <c r="HU657" s="271"/>
      <c r="HV657" s="271"/>
      <c r="HW657" s="271"/>
      <c r="HX657" s="271"/>
      <c r="HY657" s="271"/>
      <c r="HZ657" s="271"/>
      <c r="IA657" s="271"/>
      <c r="IB657" s="271"/>
      <c r="IC657" s="271"/>
      <c r="ID657" s="271"/>
      <c r="IE657" s="271"/>
      <c r="IF657" s="271"/>
      <c r="IG657" s="271"/>
      <c r="IH657" s="271"/>
      <c r="II657" s="271"/>
      <c r="IJ657" s="271"/>
      <c r="IK657" s="271"/>
      <c r="IL657" s="271"/>
      <c r="IM657" s="271"/>
      <c r="IN657" s="271"/>
      <c r="IO657" s="271"/>
    </row>
    <row r="658" ht="17.25">
      <c r="D658" s="820"/>
    </row>
  </sheetData>
  <sheetProtection/>
  <mergeCells count="3">
    <mergeCell ref="B1:E1"/>
    <mergeCell ref="B2:E2"/>
    <mergeCell ref="B3:E3"/>
  </mergeCells>
  <printOptions/>
  <pageMargins left="0.7086614173228347" right="0.7086614173228347" top="0.7480314960629921" bottom="0.7480314960629921" header="0.31496062992125984" footer="0.31496062992125984"/>
  <pageSetup fitToHeight="10" horizontalDpi="600" verticalDpi="600" orientation="portrait" paperSize="9" scale="82" r:id="rId1"/>
  <headerFooter>
    <oddFooter>&amp;C- &amp;P -</oddFooter>
  </headerFooter>
  <colBreaks count="1" manualBreakCount="1">
    <brk id="5" max="311" man="1"/>
  </colBreaks>
</worksheet>
</file>

<file path=xl/worksheets/sheet10.xml><?xml version="1.0" encoding="utf-8"?>
<worksheet xmlns="http://schemas.openxmlformats.org/spreadsheetml/2006/main" xmlns:r="http://schemas.openxmlformats.org/officeDocument/2006/relationships">
  <dimension ref="A1:AK39"/>
  <sheetViews>
    <sheetView view="pageBreakPreview" zoomScaleNormal="75" zoomScaleSheetLayoutView="100" workbookViewId="0" topLeftCell="B1">
      <selection activeCell="B1" sqref="B1:C1"/>
    </sheetView>
  </sheetViews>
  <sheetFormatPr defaultColWidth="9.00390625" defaultRowHeight="12.75"/>
  <cols>
    <col min="1" max="1" width="3.75390625" style="119" customWidth="1"/>
    <col min="2" max="2" width="4.75390625" style="578" customWidth="1"/>
    <col min="3" max="3" width="62.625" style="121" bestFit="1" customWidth="1"/>
    <col min="4" max="5" width="14.00390625" style="2" customWidth="1"/>
    <col min="6" max="6" width="4.75390625" style="578" customWidth="1"/>
    <col min="7" max="7" width="59.25390625" style="121" customWidth="1"/>
    <col min="8" max="8" width="13.625" style="2" customWidth="1"/>
    <col min="9" max="9" width="14.00390625" style="121" customWidth="1"/>
    <col min="10" max="16384" width="9.125" style="121" customWidth="1"/>
  </cols>
  <sheetData>
    <row r="1" spans="1:8" s="1" customFormat="1" ht="18" customHeight="1">
      <c r="A1" s="261"/>
      <c r="B1" s="1623" t="s">
        <v>1269</v>
      </c>
      <c r="C1" s="1623"/>
      <c r="D1" s="647"/>
      <c r="E1" s="647"/>
      <c r="F1" s="648"/>
      <c r="H1" s="647"/>
    </row>
    <row r="2" spans="1:8" s="1" customFormat="1" ht="26.25" customHeight="1">
      <c r="A2" s="261"/>
      <c r="B2" s="1503" t="s">
        <v>277</v>
      </c>
      <c r="C2" s="1503"/>
      <c r="D2" s="1503"/>
      <c r="E2" s="1503"/>
      <c r="F2" s="1503"/>
      <c r="G2" s="1503"/>
      <c r="H2" s="1503"/>
    </row>
    <row r="3" spans="1:8" s="1" customFormat="1" ht="27.75" customHeight="1">
      <c r="A3" s="261"/>
      <c r="B3" s="1503" t="s">
        <v>527</v>
      </c>
      <c r="C3" s="1503"/>
      <c r="D3" s="1503"/>
      <c r="E3" s="1503"/>
      <c r="F3" s="1503"/>
      <c r="G3" s="1503"/>
      <c r="H3" s="1503"/>
    </row>
    <row r="4" spans="1:9" s="1" customFormat="1" ht="18" customHeight="1">
      <c r="A4" s="261"/>
      <c r="B4" s="260"/>
      <c r="C4" s="260"/>
      <c r="D4" s="260"/>
      <c r="E4" s="260"/>
      <c r="F4" s="260"/>
      <c r="G4" s="260"/>
      <c r="H4" s="219"/>
      <c r="I4" s="850" t="s">
        <v>0</v>
      </c>
    </row>
    <row r="5" spans="2:9" s="261" customFormat="1" ht="18" customHeight="1" thickBot="1">
      <c r="B5" s="261" t="s">
        <v>1</v>
      </c>
      <c r="C5" s="261" t="s">
        <v>528</v>
      </c>
      <c r="D5" s="261" t="s">
        <v>2</v>
      </c>
      <c r="E5" s="261" t="s">
        <v>4</v>
      </c>
      <c r="F5" s="261" t="s">
        <v>5</v>
      </c>
      <c r="G5" s="261" t="s">
        <v>17</v>
      </c>
      <c r="H5" s="649" t="s">
        <v>18</v>
      </c>
      <c r="I5" s="261" t="s">
        <v>19</v>
      </c>
    </row>
    <row r="6" spans="1:9" ht="45">
      <c r="A6" s="119">
        <v>1</v>
      </c>
      <c r="B6" s="650"/>
      <c r="C6" s="1445" t="s">
        <v>278</v>
      </c>
      <c r="D6" s="1442" t="s">
        <v>1017</v>
      </c>
      <c r="E6" s="1443" t="s">
        <v>1118</v>
      </c>
      <c r="F6" s="651"/>
      <c r="G6" s="1446" t="s">
        <v>279</v>
      </c>
      <c r="H6" s="1442" t="s">
        <v>1017</v>
      </c>
      <c r="I6" s="1444" t="s">
        <v>1118</v>
      </c>
    </row>
    <row r="7" spans="1:9" ht="15" customHeight="1">
      <c r="A7" s="119">
        <v>2</v>
      </c>
      <c r="B7" s="110" t="s">
        <v>168</v>
      </c>
      <c r="C7" s="121" t="s">
        <v>280</v>
      </c>
      <c r="D7" s="652">
        <f>'1.Onbe'!J8+'1.Onbe'!J14</f>
        <v>2951542</v>
      </c>
      <c r="E7" s="652">
        <f>'1.Onbe'!M8+'1.Onbe'!M14</f>
        <v>3457230</v>
      </c>
      <c r="F7" s="653" t="s">
        <v>168</v>
      </c>
      <c r="G7" s="121" t="s">
        <v>57</v>
      </c>
      <c r="H7" s="663">
        <f>'5.Inki'!J297+'6.Önk.műk.'!J1163</f>
        <v>3623319</v>
      </c>
      <c r="I7" s="1117">
        <f>'5.Inki'!J300+'6.Önk.műk.'!J1166</f>
        <v>3999815</v>
      </c>
    </row>
    <row r="8" spans="1:9" ht="15" customHeight="1">
      <c r="A8" s="119">
        <v>3</v>
      </c>
      <c r="B8" s="110" t="s">
        <v>175</v>
      </c>
      <c r="C8" s="121" t="s">
        <v>234</v>
      </c>
      <c r="D8" s="652">
        <f>'1.Onbe'!J15</f>
        <v>6762000</v>
      </c>
      <c r="E8" s="1039">
        <f>'1.Onbe'!M15</f>
        <v>6986508</v>
      </c>
      <c r="F8" s="653" t="s">
        <v>175</v>
      </c>
      <c r="G8" s="121" t="s">
        <v>281</v>
      </c>
      <c r="H8" s="663">
        <f>'5.Inki'!K297+'6.Önk.műk.'!K1163</f>
        <v>869227</v>
      </c>
      <c r="I8" s="1117">
        <f>'5.Inki'!K300+'6.Önk.műk.'!K1166</f>
        <v>960989</v>
      </c>
    </row>
    <row r="9" spans="1:9" ht="16.5">
      <c r="A9" s="119">
        <v>4</v>
      </c>
      <c r="B9" s="110" t="s">
        <v>176</v>
      </c>
      <c r="C9" s="654" t="s">
        <v>184</v>
      </c>
      <c r="D9" s="652">
        <f>'1.Onbe'!J25+'1.Onbe'!J30</f>
        <v>1458407</v>
      </c>
      <c r="E9" s="1039">
        <f>'1.Onbe'!M25+'1.Onbe'!M30</f>
        <v>1536185</v>
      </c>
      <c r="F9" s="653" t="s">
        <v>176</v>
      </c>
      <c r="G9" s="121" t="s">
        <v>59</v>
      </c>
      <c r="H9" s="663">
        <f>'5.Inki'!L297+'6.Önk.műk.'!L1163</f>
        <v>3975269</v>
      </c>
      <c r="I9" s="1117">
        <f>'5.Inki'!L300+'6.Önk.műk.'!L1166</f>
        <v>4922075</v>
      </c>
    </row>
    <row r="10" spans="1:9" ht="16.5">
      <c r="A10" s="119">
        <v>5</v>
      </c>
      <c r="B10" s="110" t="s">
        <v>177</v>
      </c>
      <c r="C10" s="121" t="s">
        <v>239</v>
      </c>
      <c r="D10" s="652">
        <f>'1.Onbe'!J31+'1.Onbe'!J32</f>
        <v>88000</v>
      </c>
      <c r="E10" s="1039">
        <f>'1.Onbe'!M32+'1.Onbe'!M31</f>
        <v>12264</v>
      </c>
      <c r="F10" s="655" t="s">
        <v>177</v>
      </c>
      <c r="G10" s="121" t="s">
        <v>282</v>
      </c>
      <c r="H10" s="663">
        <f>'5.Inki'!M297+'6.Önk.műk.'!M1163</f>
        <v>50737</v>
      </c>
      <c r="I10" s="1117">
        <f>'5.Inki'!M300+'6.Önk.műk.'!M1166</f>
        <v>50200</v>
      </c>
    </row>
    <row r="11" spans="1:9" ht="16.5">
      <c r="A11" s="119">
        <v>6</v>
      </c>
      <c r="B11" s="110"/>
      <c r="C11" s="654"/>
      <c r="D11" s="652"/>
      <c r="E11" s="1039"/>
      <c r="F11" s="655" t="s">
        <v>178</v>
      </c>
      <c r="G11" s="123" t="s">
        <v>283</v>
      </c>
      <c r="H11" s="663">
        <f>'5.Inki'!N297+'6.Önk.műk.'!N1163</f>
        <v>2394327</v>
      </c>
      <c r="I11" s="1117">
        <f>'5.Inki'!N300+'6.Önk.műk.'!N1166</f>
        <v>2651391</v>
      </c>
    </row>
    <row r="12" spans="1:9" ht="16.5">
      <c r="A12" s="119">
        <v>7</v>
      </c>
      <c r="B12" s="110"/>
      <c r="C12" s="654"/>
      <c r="D12" s="652"/>
      <c r="E12" s="1039"/>
      <c r="F12" s="655" t="s">
        <v>284</v>
      </c>
      <c r="G12" s="123" t="s">
        <v>285</v>
      </c>
      <c r="H12" s="663">
        <f>'2.Onki'!J16+'2.Onki'!J22</f>
        <v>218500</v>
      </c>
      <c r="I12" s="1117">
        <f>'2.Onki'!M15+'2.Onki'!M22</f>
        <v>122315</v>
      </c>
    </row>
    <row r="13" spans="1:9" s="1" customFormat="1" ht="24.75" customHeight="1">
      <c r="A13" s="119">
        <v>8</v>
      </c>
      <c r="B13" s="656"/>
      <c r="C13" s="657" t="s">
        <v>286</v>
      </c>
      <c r="D13" s="658">
        <f>SUM(D7:D12)</f>
        <v>11259949</v>
      </c>
      <c r="E13" s="658">
        <f>SUM(E7:E12)</f>
        <v>11992187</v>
      </c>
      <c r="F13" s="659"/>
      <c r="G13" s="657" t="s">
        <v>287</v>
      </c>
      <c r="H13" s="1043">
        <f>SUM(H7:H12)</f>
        <v>11131379</v>
      </c>
      <c r="I13" s="1118">
        <f>SUM(I7:I12)</f>
        <v>12706785</v>
      </c>
    </row>
    <row r="14" spans="1:9" ht="23.25" customHeight="1">
      <c r="A14" s="119">
        <v>9</v>
      </c>
      <c r="B14" s="660"/>
      <c r="C14" s="220" t="s">
        <v>288</v>
      </c>
      <c r="D14" s="694"/>
      <c r="E14" s="1040"/>
      <c r="F14" s="661"/>
      <c r="G14" s="220" t="s">
        <v>289</v>
      </c>
      <c r="H14" s="1044"/>
      <c r="I14" s="1119"/>
    </row>
    <row r="15" spans="1:9" ht="16.5">
      <c r="A15" s="119">
        <v>10</v>
      </c>
      <c r="B15" s="108" t="s">
        <v>168</v>
      </c>
      <c r="C15" s="662" t="s">
        <v>290</v>
      </c>
      <c r="D15" s="663">
        <f>'1.Onbe'!J34</f>
        <v>1302689</v>
      </c>
      <c r="E15" s="1041">
        <f>'1.Onbe'!M34+'1.Onbe'!M38</f>
        <v>2625163</v>
      </c>
      <c r="F15" s="664" t="s">
        <v>168</v>
      </c>
      <c r="G15" s="662" t="s">
        <v>291</v>
      </c>
      <c r="H15" s="663">
        <f>'2.Onki'!J11+'2.Onki'!J24</f>
        <v>4416881</v>
      </c>
      <c r="I15" s="1120">
        <f>'2.Onki'!M24+'2.Onki'!M11</f>
        <v>6173068</v>
      </c>
    </row>
    <row r="16" spans="1:9" ht="16.5">
      <c r="A16" s="119">
        <v>11</v>
      </c>
      <c r="B16" s="108" t="s">
        <v>175</v>
      </c>
      <c r="C16" s="662" t="s">
        <v>246</v>
      </c>
      <c r="D16" s="663">
        <f>'1.Onbe'!J39</f>
        <v>600000</v>
      </c>
      <c r="E16" s="1041">
        <f>'1.Onbe'!M39+'1.Onbe'!M42</f>
        <v>600000</v>
      </c>
      <c r="F16" s="664" t="s">
        <v>175</v>
      </c>
      <c r="G16" s="662" t="s">
        <v>209</v>
      </c>
      <c r="H16" s="663">
        <f>'2.Onki'!J26</f>
        <v>2850</v>
      </c>
      <c r="I16" s="1120">
        <f>'2.Onki'!M26</f>
        <v>178574</v>
      </c>
    </row>
    <row r="17" spans="1:9" ht="16.5">
      <c r="A17" s="119">
        <v>12</v>
      </c>
      <c r="B17" s="108" t="s">
        <v>176</v>
      </c>
      <c r="C17" s="121" t="s">
        <v>249</v>
      </c>
      <c r="D17" s="663">
        <f>'1.Onbe'!J43+'1.Onbe'!J44</f>
        <v>10000</v>
      </c>
      <c r="E17" s="1041">
        <f>'1.Onbe'!M43+'1.Onbe'!M44</f>
        <v>11010</v>
      </c>
      <c r="F17" s="664" t="s">
        <v>176</v>
      </c>
      <c r="G17" s="662" t="s">
        <v>292</v>
      </c>
      <c r="H17" s="663">
        <f>'2.Onki'!J25</f>
        <v>217150</v>
      </c>
      <c r="I17" s="1120">
        <f>'2.Onki'!M25+'2.Onki'!M12</f>
        <v>315318</v>
      </c>
    </row>
    <row r="18" spans="1:9" ht="16.5">
      <c r="A18" s="119">
        <v>13</v>
      </c>
      <c r="B18" s="108"/>
      <c r="D18" s="663"/>
      <c r="E18" s="1041"/>
      <c r="F18" s="664" t="s">
        <v>177</v>
      </c>
      <c r="G18" s="662" t="s">
        <v>293</v>
      </c>
      <c r="H18" s="663">
        <f>'2.Onki'!J20</f>
        <v>0</v>
      </c>
      <c r="I18" s="1120">
        <f>'2.Onki'!M20</f>
        <v>0</v>
      </c>
    </row>
    <row r="19" spans="1:9" s="1" customFormat="1" ht="24.75" customHeight="1" thickBot="1">
      <c r="A19" s="119">
        <v>14</v>
      </c>
      <c r="B19" s="665"/>
      <c r="C19" s="666" t="s">
        <v>294</v>
      </c>
      <c r="D19" s="695">
        <f>SUM(D15:D18)</f>
        <v>1912689</v>
      </c>
      <c r="E19" s="695">
        <f>SUM(E15:E18)</f>
        <v>3236173</v>
      </c>
      <c r="F19" s="667"/>
      <c r="G19" s="666" t="s">
        <v>295</v>
      </c>
      <c r="H19" s="695">
        <f>SUM(H15:H18)</f>
        <v>4636881</v>
      </c>
      <c r="I19" s="1121">
        <f>SUM(I15:I18)</f>
        <v>6666960</v>
      </c>
    </row>
    <row r="20" spans="1:9" s="1" customFormat="1" ht="24.75" customHeight="1" thickBot="1" thickTop="1">
      <c r="A20" s="119">
        <v>15</v>
      </c>
      <c r="B20" s="668"/>
      <c r="C20" s="669" t="s">
        <v>252</v>
      </c>
      <c r="D20" s="1038">
        <f>SUM(D13,D19)</f>
        <v>13172638</v>
      </c>
      <c r="E20" s="1038">
        <f>SUM(E13,E19)</f>
        <v>15228360</v>
      </c>
      <c r="F20" s="670"/>
      <c r="G20" s="669" t="s">
        <v>270</v>
      </c>
      <c r="H20" s="1045">
        <f>SUM(H13,H19)</f>
        <v>15768260</v>
      </c>
      <c r="I20" s="1122">
        <f>SUM(I13,I19)</f>
        <v>19373745</v>
      </c>
    </row>
    <row r="21" spans="1:9" s="1" customFormat="1" ht="24.75" customHeight="1" thickTop="1">
      <c r="A21" s="119">
        <v>16</v>
      </c>
      <c r="B21" s="671"/>
      <c r="C21" s="220" t="s">
        <v>296</v>
      </c>
      <c r="D21" s="696"/>
      <c r="E21" s="1042"/>
      <c r="F21" s="672"/>
      <c r="G21" s="220" t="s">
        <v>297</v>
      </c>
      <c r="H21" s="696"/>
      <c r="I21" s="1123"/>
    </row>
    <row r="22" spans="1:9" s="1" customFormat="1" ht="16.5">
      <c r="A22" s="119">
        <v>17</v>
      </c>
      <c r="B22" s="23" t="s">
        <v>168</v>
      </c>
      <c r="C22" s="1" t="s">
        <v>298</v>
      </c>
      <c r="D22" s="696"/>
      <c r="E22" s="1042"/>
      <c r="F22" s="672" t="s">
        <v>168</v>
      </c>
      <c r="G22" s="1" t="s">
        <v>299</v>
      </c>
      <c r="H22" s="696"/>
      <c r="I22" s="1123"/>
    </row>
    <row r="23" spans="1:9" s="1" customFormat="1" ht="16.5">
      <c r="A23" s="119">
        <v>18</v>
      </c>
      <c r="B23" s="23" t="s">
        <v>175</v>
      </c>
      <c r="C23" s="1" t="s">
        <v>447</v>
      </c>
      <c r="D23" s="696">
        <f>'1.Onbe'!J52</f>
        <v>311801</v>
      </c>
      <c r="E23" s="1042">
        <f>'1.Onbe'!M52</f>
        <v>1445783</v>
      </c>
      <c r="F23" s="672" t="s">
        <v>175</v>
      </c>
      <c r="G23" s="1" t="s">
        <v>332</v>
      </c>
      <c r="H23" s="696">
        <f>'2.Onki'!J33</f>
        <v>86248</v>
      </c>
      <c r="I23" s="1123">
        <f>'2.Onki'!M33</f>
        <v>86248</v>
      </c>
    </row>
    <row r="24" spans="1:9" s="1" customFormat="1" ht="16.5">
      <c r="A24" s="119">
        <v>19</v>
      </c>
      <c r="B24" s="23" t="s">
        <v>176</v>
      </c>
      <c r="C24" s="1" t="s">
        <v>331</v>
      </c>
      <c r="D24" s="696">
        <f>'1.Onbe'!J50</f>
        <v>0</v>
      </c>
      <c r="E24" s="1042">
        <f>'1.Onbe'!M50</f>
        <v>0</v>
      </c>
      <c r="F24" s="672"/>
      <c r="H24" s="696"/>
      <c r="I24" s="1123"/>
    </row>
    <row r="25" spans="1:9" s="1" customFormat="1" ht="24.75" customHeight="1">
      <c r="A25" s="119">
        <v>20</v>
      </c>
      <c r="B25" s="671"/>
      <c r="C25" s="220" t="s">
        <v>300</v>
      </c>
      <c r="D25" s="696"/>
      <c r="E25" s="1042"/>
      <c r="F25" s="672"/>
      <c r="G25" s="220" t="s">
        <v>301</v>
      </c>
      <c r="H25" s="696"/>
      <c r="I25" s="1123"/>
    </row>
    <row r="26" spans="1:9" s="1" customFormat="1" ht="16.5">
      <c r="A26" s="119">
        <v>21</v>
      </c>
      <c r="B26" s="23" t="s">
        <v>177</v>
      </c>
      <c r="C26" s="1" t="s">
        <v>302</v>
      </c>
      <c r="D26" s="696">
        <f>'1.Onbe'!J62</f>
        <v>99000</v>
      </c>
      <c r="E26" s="1042">
        <f>'1.Onbe'!M62</f>
        <v>99000</v>
      </c>
      <c r="F26" s="672" t="s">
        <v>176</v>
      </c>
      <c r="G26" s="1" t="s">
        <v>303</v>
      </c>
      <c r="H26" s="696">
        <f>'2.Onki'!J35</f>
        <v>107388</v>
      </c>
      <c r="I26" s="1123">
        <f>'2.Onki'!M35</f>
        <v>107388</v>
      </c>
    </row>
    <row r="27" spans="1:9" s="1" customFormat="1" ht="16.5">
      <c r="A27" s="119">
        <v>22</v>
      </c>
      <c r="B27" s="23" t="s">
        <v>178</v>
      </c>
      <c r="C27" s="1" t="s">
        <v>298</v>
      </c>
      <c r="D27" s="696"/>
      <c r="E27" s="1042"/>
      <c r="F27" s="672" t="s">
        <v>177</v>
      </c>
      <c r="G27" s="1" t="s">
        <v>299</v>
      </c>
      <c r="H27" s="696"/>
      <c r="I27" s="1123"/>
    </row>
    <row r="28" spans="1:9" s="1" customFormat="1" ht="16.5">
      <c r="A28" s="119">
        <v>23</v>
      </c>
      <c r="B28" s="23" t="s">
        <v>284</v>
      </c>
      <c r="C28" s="1" t="s">
        <v>447</v>
      </c>
      <c r="D28" s="696">
        <f>'1.Onbe'!J56</f>
        <v>2378457</v>
      </c>
      <c r="E28" s="1042">
        <f>'1.Onbe'!M56</f>
        <v>2794238</v>
      </c>
      <c r="F28" s="672"/>
      <c r="H28" s="696"/>
      <c r="I28" s="1123"/>
    </row>
    <row r="29" spans="1:37" s="674" customFormat="1" ht="24.75" customHeight="1" thickBot="1">
      <c r="A29" s="119">
        <v>24</v>
      </c>
      <c r="B29" s="455"/>
      <c r="C29" s="286" t="s">
        <v>304</v>
      </c>
      <c r="D29" s="697">
        <f>SUM(D21:D28)</f>
        <v>2789258</v>
      </c>
      <c r="E29" s="697">
        <f>SUM(E21:E28)</f>
        <v>4339021</v>
      </c>
      <c r="F29" s="673"/>
      <c r="G29" s="286" t="s">
        <v>305</v>
      </c>
      <c r="H29" s="697">
        <f>SUM(H21:H28)</f>
        <v>193636</v>
      </c>
      <c r="I29" s="1124">
        <f>SUM(I21:I28)</f>
        <v>193636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19">
        <v>25</v>
      </c>
      <c r="B30" s="675"/>
      <c r="C30" s="286" t="s">
        <v>306</v>
      </c>
      <c r="D30" s="695">
        <f>SUM(D20,D29)</f>
        <v>15961896</v>
      </c>
      <c r="E30" s="695">
        <f>SUM(E20,E29)</f>
        <v>19567381</v>
      </c>
      <c r="F30" s="676"/>
      <c r="G30" s="286" t="s">
        <v>307</v>
      </c>
      <c r="H30" s="695">
        <f>SUM(H20,H29)</f>
        <v>15961896</v>
      </c>
      <c r="I30" s="1121">
        <f>SUM(I20,I29)</f>
        <v>19567381</v>
      </c>
    </row>
    <row r="31" spans="1:9" s="1" customFormat="1" ht="18" thickTop="1">
      <c r="A31" s="119">
        <v>26</v>
      </c>
      <c r="B31" s="677"/>
      <c r="C31" s="678" t="s">
        <v>253</v>
      </c>
      <c r="D31" s="698">
        <f>+D20-H20</f>
        <v>-2595622</v>
      </c>
      <c r="E31" s="698">
        <f>+E20-I20</f>
        <v>-4145385</v>
      </c>
      <c r="F31" s="679"/>
      <c r="G31" s="680"/>
      <c r="H31" s="696"/>
      <c r="I31" s="1125"/>
    </row>
    <row r="32" spans="1:9" s="1" customFormat="1" ht="17.25">
      <c r="A32" s="119">
        <v>27</v>
      </c>
      <c r="B32" s="681"/>
      <c r="C32" s="682" t="s">
        <v>308</v>
      </c>
      <c r="D32" s="699">
        <f>+D13-H13</f>
        <v>128570</v>
      </c>
      <c r="E32" s="699">
        <f>+E13-I13</f>
        <v>-714598</v>
      </c>
      <c r="F32" s="679"/>
      <c r="G32" s="680"/>
      <c r="H32" s="696"/>
      <c r="I32" s="1125"/>
    </row>
    <row r="33" spans="1:9" s="1" customFormat="1" ht="17.25">
      <c r="A33" s="119">
        <v>28</v>
      </c>
      <c r="B33" s="681"/>
      <c r="C33" s="682" t="s">
        <v>309</v>
      </c>
      <c r="D33" s="699">
        <f>+D19-H19</f>
        <v>-2724192</v>
      </c>
      <c r="E33" s="699">
        <f>+E19-I19</f>
        <v>-3430787</v>
      </c>
      <c r="F33" s="679"/>
      <c r="G33" s="680"/>
      <c r="H33" s="696"/>
      <c r="I33" s="1125"/>
    </row>
    <row r="34" spans="1:9" s="1" customFormat="1" ht="17.25">
      <c r="A34" s="119">
        <v>29</v>
      </c>
      <c r="B34" s="681"/>
      <c r="C34" s="683" t="s">
        <v>310</v>
      </c>
      <c r="D34" s="699">
        <f>+D31-H29</f>
        <v>-2789258</v>
      </c>
      <c r="E34" s="699">
        <f>+E31-I29</f>
        <v>-4339021</v>
      </c>
      <c r="F34" s="679"/>
      <c r="G34" s="680"/>
      <c r="H34" s="696"/>
      <c r="I34" s="1125"/>
    </row>
    <row r="35" spans="1:9" s="1" customFormat="1" ht="32.25" customHeight="1">
      <c r="A35" s="119">
        <v>30</v>
      </c>
      <c r="B35" s="681"/>
      <c r="C35" s="684" t="s">
        <v>622</v>
      </c>
      <c r="D35" s="699">
        <f>D28+D23</f>
        <v>2690258</v>
      </c>
      <c r="E35" s="699">
        <f>E28+E23</f>
        <v>4240021</v>
      </c>
      <c r="F35" s="679"/>
      <c r="G35" s="680"/>
      <c r="H35" s="696"/>
      <c r="I35" s="1125"/>
    </row>
    <row r="36" spans="1:9" s="1" customFormat="1" ht="33.75" customHeight="1">
      <c r="A36" s="119">
        <v>31</v>
      </c>
      <c r="B36" s="685"/>
      <c r="C36" s="686" t="s">
        <v>623</v>
      </c>
      <c r="D36" s="700">
        <f>D26</f>
        <v>99000</v>
      </c>
      <c r="E36" s="700">
        <f>E26</f>
        <v>99000</v>
      </c>
      <c r="F36" s="687"/>
      <c r="G36" s="688"/>
      <c r="H36" s="1046"/>
      <c r="I36" s="1126"/>
    </row>
    <row r="37" spans="1:9" ht="19.5" customHeight="1">
      <c r="A37" s="119">
        <v>32</v>
      </c>
      <c r="B37" s="689"/>
      <c r="C37" s="121" t="s">
        <v>311</v>
      </c>
      <c r="D37" s="701">
        <f>(D13+D22+D23+D24)/D30</f>
        <v>0.7249608693102624</v>
      </c>
      <c r="E37" s="701">
        <f>(E13+E22+E23+E24)/E30</f>
        <v>0.686753633508746</v>
      </c>
      <c r="F37" s="690"/>
      <c r="G37" s="121" t="s">
        <v>312</v>
      </c>
      <c r="H37" s="701">
        <f>(H13+H22+H23)/H30</f>
        <v>0.7027753469888539</v>
      </c>
      <c r="I37" s="1127">
        <f>(I13+I22+I23)/I30</f>
        <v>0.6537938316834532</v>
      </c>
    </row>
    <row r="38" spans="1:9" ht="19.5" customHeight="1" thickBot="1">
      <c r="A38" s="119">
        <v>33</v>
      </c>
      <c r="B38" s="691"/>
      <c r="C38" s="692" t="s">
        <v>313</v>
      </c>
      <c r="D38" s="702">
        <f>(D19+D26+D27+D28)/D30</f>
        <v>0.2750391306897376</v>
      </c>
      <c r="E38" s="702">
        <f>(E19+E26+E27+E28)/E30</f>
        <v>0.313246366491254</v>
      </c>
      <c r="F38" s="693"/>
      <c r="G38" s="692" t="s">
        <v>314</v>
      </c>
      <c r="H38" s="702">
        <f>(H19+H26+H27)/H30</f>
        <v>0.29722465301114603</v>
      </c>
      <c r="I38" s="1128">
        <f>(I19+I26+I27)/I30</f>
        <v>0.3462061683165468</v>
      </c>
    </row>
    <row r="39" ht="16.5">
      <c r="G39" s="121" t="s">
        <v>315</v>
      </c>
    </row>
  </sheetData>
  <sheetProtection/>
  <mergeCells count="3">
    <mergeCell ref="B1:C1"/>
    <mergeCell ref="B2:H2"/>
    <mergeCell ref="B3:H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0"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V71"/>
  <sheetViews>
    <sheetView tabSelected="1" view="pageBreakPreview" zoomScale="85" zoomScaleNormal="85" zoomScaleSheetLayoutView="85" zoomScalePageLayoutView="0" workbookViewId="0" topLeftCell="A1">
      <pane ySplit="7" topLeftCell="A44" activePane="bottomLeft" state="frozen"/>
      <selection pane="topLeft" activeCell="A1" sqref="A1"/>
      <selection pane="bottomLeft" activeCell="B1" sqref="B1:Q1"/>
    </sheetView>
  </sheetViews>
  <sheetFormatPr defaultColWidth="9.00390625" defaultRowHeight="12.75"/>
  <cols>
    <col min="1" max="1" width="3.375" style="866" bestFit="1" customWidth="1"/>
    <col min="2" max="2" width="3.75390625" style="867" customWidth="1"/>
    <col min="3" max="3" width="36.625" style="258" customWidth="1"/>
    <col min="4" max="5" width="7.75390625" style="258" bestFit="1" customWidth="1"/>
    <col min="6" max="6" width="7.00390625" style="258" bestFit="1" customWidth="1"/>
    <col min="7" max="7" width="11.375" style="258" bestFit="1" customWidth="1"/>
    <col min="8" max="8" width="10.125" style="258" bestFit="1" customWidth="1"/>
    <col min="9" max="9" width="11.00390625" style="258" bestFit="1" customWidth="1"/>
    <col min="10" max="10" width="12.625" style="258" bestFit="1" customWidth="1"/>
    <col min="11" max="11" width="6.25390625" style="258" bestFit="1" customWidth="1"/>
    <col min="12" max="12" width="6.25390625" style="258" customWidth="1"/>
    <col min="13" max="13" width="12.75390625" style="258" bestFit="1" customWidth="1"/>
    <col min="14" max="14" width="12.125" style="258" bestFit="1" customWidth="1"/>
    <col min="15" max="15" width="10.875" style="258" customWidth="1"/>
    <col min="16" max="16" width="9.25390625" style="258" customWidth="1"/>
    <col min="17" max="17" width="11.875" style="258" customWidth="1"/>
    <col min="18" max="18" width="10.25390625" style="258" customWidth="1"/>
    <col min="19" max="16384" width="9.125" style="258" customWidth="1"/>
  </cols>
  <sheetData>
    <row r="1" spans="1:256" ht="30" customHeight="1">
      <c r="A1" s="863"/>
      <c r="B1" s="1623" t="s">
        <v>1270</v>
      </c>
      <c r="C1" s="1623"/>
      <c r="D1" s="1623"/>
      <c r="E1" s="1623"/>
      <c r="F1" s="1623"/>
      <c r="G1" s="1623"/>
      <c r="H1" s="1623"/>
      <c r="I1" s="1623"/>
      <c r="J1" s="1623"/>
      <c r="K1" s="1623"/>
      <c r="L1" s="1623"/>
      <c r="M1" s="1623"/>
      <c r="N1" s="1623"/>
      <c r="O1" s="1623"/>
      <c r="P1" s="1623"/>
      <c r="Q1" s="1623"/>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c r="FK1" s="257"/>
      <c r="FL1" s="257"/>
      <c r="FM1" s="257"/>
      <c r="FN1" s="257"/>
      <c r="FO1" s="257"/>
      <c r="FP1" s="257"/>
      <c r="FQ1" s="257"/>
      <c r="FR1" s="257"/>
      <c r="FS1" s="257"/>
      <c r="FT1" s="257"/>
      <c r="FU1" s="257"/>
      <c r="FV1" s="257"/>
      <c r="FW1" s="257"/>
      <c r="FX1" s="257"/>
      <c r="FY1" s="257"/>
      <c r="FZ1" s="257"/>
      <c r="GA1" s="257"/>
      <c r="GB1" s="257"/>
      <c r="GC1" s="257"/>
      <c r="GD1" s="257"/>
      <c r="GE1" s="257"/>
      <c r="GF1" s="257"/>
      <c r="GG1" s="257"/>
      <c r="GH1" s="257"/>
      <c r="GI1" s="257"/>
      <c r="GJ1" s="257"/>
      <c r="GK1" s="257"/>
      <c r="GL1" s="257"/>
      <c r="GM1" s="257"/>
      <c r="GN1" s="257"/>
      <c r="GO1" s="257"/>
      <c r="GP1" s="257"/>
      <c r="GQ1" s="257"/>
      <c r="GR1" s="257"/>
      <c r="GS1" s="257"/>
      <c r="GT1" s="257"/>
      <c r="GU1" s="257"/>
      <c r="GV1" s="257"/>
      <c r="GW1" s="257"/>
      <c r="GX1" s="257"/>
      <c r="GY1" s="257"/>
      <c r="GZ1" s="257"/>
      <c r="HA1" s="257"/>
      <c r="HB1" s="257"/>
      <c r="HC1" s="257"/>
      <c r="HD1" s="257"/>
      <c r="HE1" s="257"/>
      <c r="HF1" s="257"/>
      <c r="HG1" s="257"/>
      <c r="HH1" s="257"/>
      <c r="HI1" s="257"/>
      <c r="HJ1" s="257"/>
      <c r="HK1" s="257"/>
      <c r="HL1" s="257"/>
      <c r="HM1" s="257"/>
      <c r="HN1" s="257"/>
      <c r="HO1" s="257"/>
      <c r="HP1" s="257"/>
      <c r="HQ1" s="257"/>
      <c r="HR1" s="257"/>
      <c r="HS1" s="257"/>
      <c r="HT1" s="257"/>
      <c r="HU1" s="257"/>
      <c r="HV1" s="257"/>
      <c r="HW1" s="257"/>
      <c r="HX1" s="257"/>
      <c r="HY1" s="257"/>
      <c r="HZ1" s="257"/>
      <c r="IA1" s="257"/>
      <c r="IB1" s="257"/>
      <c r="IC1" s="257"/>
      <c r="ID1" s="257"/>
      <c r="IE1" s="257"/>
      <c r="IF1" s="257"/>
      <c r="IG1" s="257"/>
      <c r="IH1" s="257"/>
      <c r="II1" s="257"/>
      <c r="IJ1" s="257"/>
      <c r="IK1" s="257"/>
      <c r="IL1" s="257"/>
      <c r="IM1" s="257"/>
      <c r="IN1" s="257"/>
      <c r="IO1" s="257"/>
      <c r="IP1" s="257"/>
      <c r="IQ1" s="257"/>
      <c r="IR1" s="257"/>
      <c r="IS1" s="257"/>
      <c r="IT1" s="257"/>
      <c r="IU1" s="257"/>
      <c r="IV1" s="257"/>
    </row>
    <row r="2" spans="1:256" ht="30" customHeight="1">
      <c r="A2" s="864"/>
      <c r="B2" s="1633" t="s">
        <v>850</v>
      </c>
      <c r="C2" s="1633"/>
      <c r="D2" s="1633"/>
      <c r="E2" s="1633"/>
      <c r="F2" s="1633"/>
      <c r="G2" s="1633"/>
      <c r="H2" s="1633"/>
      <c r="I2" s="1633"/>
      <c r="J2" s="1633"/>
      <c r="K2" s="1633"/>
      <c r="L2" s="1633"/>
      <c r="M2" s="1633"/>
      <c r="N2" s="1633"/>
      <c r="O2" s="1633"/>
      <c r="P2" s="1633"/>
      <c r="Q2" s="1633"/>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c r="AZ2" s="865"/>
      <c r="BA2" s="865"/>
      <c r="BB2" s="865"/>
      <c r="BC2" s="865"/>
      <c r="BD2" s="865"/>
      <c r="BE2" s="865"/>
      <c r="BF2" s="865"/>
      <c r="BG2" s="865"/>
      <c r="BH2" s="865"/>
      <c r="BI2" s="865"/>
      <c r="BJ2" s="865"/>
      <c r="BK2" s="865"/>
      <c r="BL2" s="865"/>
      <c r="BM2" s="865"/>
      <c r="BN2" s="865"/>
      <c r="BO2" s="865"/>
      <c r="BP2" s="865"/>
      <c r="BQ2" s="865"/>
      <c r="BR2" s="865"/>
      <c r="BS2" s="865"/>
      <c r="BT2" s="865"/>
      <c r="BU2" s="865"/>
      <c r="BV2" s="865"/>
      <c r="BW2" s="865"/>
      <c r="BX2" s="865"/>
      <c r="BY2" s="865"/>
      <c r="BZ2" s="865"/>
      <c r="CA2" s="865"/>
      <c r="CB2" s="865"/>
      <c r="CC2" s="865"/>
      <c r="CD2" s="865"/>
      <c r="CE2" s="865"/>
      <c r="CF2" s="865"/>
      <c r="CG2" s="865"/>
      <c r="CH2" s="865"/>
      <c r="CI2" s="865"/>
      <c r="CJ2" s="865"/>
      <c r="CK2" s="865"/>
      <c r="CL2" s="865"/>
      <c r="CM2" s="865"/>
      <c r="CN2" s="865"/>
      <c r="CO2" s="865"/>
      <c r="CP2" s="865"/>
      <c r="CQ2" s="865"/>
      <c r="CR2" s="865"/>
      <c r="CS2" s="865"/>
      <c r="CT2" s="865"/>
      <c r="CU2" s="865"/>
      <c r="CV2" s="865"/>
      <c r="CW2" s="865"/>
      <c r="CX2" s="865"/>
      <c r="CY2" s="865"/>
      <c r="CZ2" s="865"/>
      <c r="DA2" s="865"/>
      <c r="DB2" s="865"/>
      <c r="DC2" s="865"/>
      <c r="DD2" s="865"/>
      <c r="DE2" s="865"/>
      <c r="DF2" s="865"/>
      <c r="DG2" s="865"/>
      <c r="DH2" s="865"/>
      <c r="DI2" s="865"/>
      <c r="DJ2" s="865"/>
      <c r="DK2" s="865"/>
      <c r="DL2" s="865"/>
      <c r="DM2" s="865"/>
      <c r="DN2" s="865"/>
      <c r="DO2" s="865"/>
      <c r="DP2" s="865"/>
      <c r="DQ2" s="865"/>
      <c r="DR2" s="865"/>
      <c r="DS2" s="865"/>
      <c r="DT2" s="865"/>
      <c r="DU2" s="865"/>
      <c r="DV2" s="865"/>
      <c r="DW2" s="865"/>
      <c r="DX2" s="865"/>
      <c r="DY2" s="865"/>
      <c r="DZ2" s="865"/>
      <c r="EA2" s="865"/>
      <c r="EB2" s="865"/>
      <c r="EC2" s="865"/>
      <c r="ED2" s="865"/>
      <c r="EE2" s="865"/>
      <c r="EF2" s="865"/>
      <c r="EG2" s="865"/>
      <c r="EH2" s="865"/>
      <c r="EI2" s="865"/>
      <c r="EJ2" s="865"/>
      <c r="EK2" s="865"/>
      <c r="EL2" s="865"/>
      <c r="EM2" s="865"/>
      <c r="EN2" s="865"/>
      <c r="EO2" s="865"/>
      <c r="EP2" s="865"/>
      <c r="EQ2" s="865"/>
      <c r="ER2" s="865"/>
      <c r="ES2" s="865"/>
      <c r="ET2" s="865"/>
      <c r="EU2" s="865"/>
      <c r="EV2" s="865"/>
      <c r="EW2" s="865"/>
      <c r="EX2" s="865"/>
      <c r="EY2" s="865"/>
      <c r="EZ2" s="865"/>
      <c r="FA2" s="865"/>
      <c r="FB2" s="865"/>
      <c r="FC2" s="865"/>
      <c r="FD2" s="865"/>
      <c r="FE2" s="865"/>
      <c r="FF2" s="865"/>
      <c r="FG2" s="865"/>
      <c r="FH2" s="865"/>
      <c r="FI2" s="865"/>
      <c r="FJ2" s="865"/>
      <c r="FK2" s="865"/>
      <c r="FL2" s="865"/>
      <c r="FM2" s="865"/>
      <c r="FN2" s="865"/>
      <c r="FO2" s="865"/>
      <c r="FP2" s="865"/>
      <c r="FQ2" s="865"/>
      <c r="FR2" s="865"/>
      <c r="FS2" s="865"/>
      <c r="FT2" s="865"/>
      <c r="FU2" s="865"/>
      <c r="FV2" s="865"/>
      <c r="FW2" s="865"/>
      <c r="FX2" s="865"/>
      <c r="FY2" s="865"/>
      <c r="FZ2" s="865"/>
      <c r="GA2" s="865"/>
      <c r="GB2" s="865"/>
      <c r="GC2" s="865"/>
      <c r="GD2" s="865"/>
      <c r="GE2" s="865"/>
      <c r="GF2" s="865"/>
      <c r="GG2" s="865"/>
      <c r="GH2" s="865"/>
      <c r="GI2" s="865"/>
      <c r="GJ2" s="865"/>
      <c r="GK2" s="865"/>
      <c r="GL2" s="865"/>
      <c r="GM2" s="865"/>
      <c r="GN2" s="865"/>
      <c r="GO2" s="865"/>
      <c r="GP2" s="865"/>
      <c r="GQ2" s="865"/>
      <c r="GR2" s="865"/>
      <c r="GS2" s="865"/>
      <c r="GT2" s="865"/>
      <c r="GU2" s="865"/>
      <c r="GV2" s="865"/>
      <c r="GW2" s="865"/>
      <c r="GX2" s="865"/>
      <c r="GY2" s="865"/>
      <c r="GZ2" s="865"/>
      <c r="HA2" s="865"/>
      <c r="HB2" s="865"/>
      <c r="HC2" s="865"/>
      <c r="HD2" s="865"/>
      <c r="HE2" s="865"/>
      <c r="HF2" s="865"/>
      <c r="HG2" s="865"/>
      <c r="HH2" s="865"/>
      <c r="HI2" s="865"/>
      <c r="HJ2" s="865"/>
      <c r="HK2" s="865"/>
      <c r="HL2" s="865"/>
      <c r="HM2" s="865"/>
      <c r="HN2" s="865"/>
      <c r="HO2" s="865"/>
      <c r="HP2" s="865"/>
      <c r="HQ2" s="865"/>
      <c r="HR2" s="865"/>
      <c r="HS2" s="865"/>
      <c r="HT2" s="865"/>
      <c r="HU2" s="865"/>
      <c r="HV2" s="865"/>
      <c r="HW2" s="865"/>
      <c r="HX2" s="865"/>
      <c r="HY2" s="865"/>
      <c r="HZ2" s="865"/>
      <c r="IA2" s="865"/>
      <c r="IB2" s="865"/>
      <c r="IC2" s="865"/>
      <c r="ID2" s="865"/>
      <c r="IE2" s="865"/>
      <c r="IF2" s="865"/>
      <c r="IG2" s="865"/>
      <c r="IH2" s="865"/>
      <c r="II2" s="865"/>
      <c r="IJ2" s="865"/>
      <c r="IK2" s="865"/>
      <c r="IL2" s="865"/>
      <c r="IM2" s="865"/>
      <c r="IN2" s="865"/>
      <c r="IO2" s="865"/>
      <c r="IP2" s="865"/>
      <c r="IQ2" s="865"/>
      <c r="IR2" s="865"/>
      <c r="IS2" s="865"/>
      <c r="IT2" s="865"/>
      <c r="IU2" s="865"/>
      <c r="IV2" s="865"/>
    </row>
    <row r="3" spans="1:256" ht="21.75" customHeight="1">
      <c r="A3" s="864"/>
      <c r="B3" s="1634" t="s">
        <v>1116</v>
      </c>
      <c r="C3" s="1634"/>
      <c r="D3" s="1634"/>
      <c r="E3" s="1634"/>
      <c r="F3" s="1634"/>
      <c r="G3" s="1634"/>
      <c r="H3" s="1634"/>
      <c r="I3" s="1634"/>
      <c r="J3" s="1634"/>
      <c r="K3" s="1634"/>
      <c r="L3" s="1634"/>
      <c r="M3" s="1634"/>
      <c r="N3" s="1634"/>
      <c r="O3" s="1634"/>
      <c r="P3" s="1634"/>
      <c r="Q3" s="1634"/>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865"/>
      <c r="BZ3" s="865"/>
      <c r="CA3" s="865"/>
      <c r="CB3" s="865"/>
      <c r="CC3" s="865"/>
      <c r="CD3" s="865"/>
      <c r="CE3" s="865"/>
      <c r="CF3" s="865"/>
      <c r="CG3" s="865"/>
      <c r="CH3" s="865"/>
      <c r="CI3" s="865"/>
      <c r="CJ3" s="865"/>
      <c r="CK3" s="865"/>
      <c r="CL3" s="865"/>
      <c r="CM3" s="865"/>
      <c r="CN3" s="865"/>
      <c r="CO3" s="865"/>
      <c r="CP3" s="865"/>
      <c r="CQ3" s="865"/>
      <c r="CR3" s="865"/>
      <c r="CS3" s="865"/>
      <c r="CT3" s="865"/>
      <c r="CU3" s="865"/>
      <c r="CV3" s="865"/>
      <c r="CW3" s="865"/>
      <c r="CX3" s="865"/>
      <c r="CY3" s="865"/>
      <c r="CZ3" s="865"/>
      <c r="DA3" s="865"/>
      <c r="DB3" s="865"/>
      <c r="DC3" s="865"/>
      <c r="DD3" s="865"/>
      <c r="DE3" s="865"/>
      <c r="DF3" s="865"/>
      <c r="DG3" s="865"/>
      <c r="DH3" s="865"/>
      <c r="DI3" s="865"/>
      <c r="DJ3" s="865"/>
      <c r="DK3" s="865"/>
      <c r="DL3" s="865"/>
      <c r="DM3" s="865"/>
      <c r="DN3" s="865"/>
      <c r="DO3" s="865"/>
      <c r="DP3" s="865"/>
      <c r="DQ3" s="865"/>
      <c r="DR3" s="865"/>
      <c r="DS3" s="865"/>
      <c r="DT3" s="865"/>
      <c r="DU3" s="865"/>
      <c r="DV3" s="865"/>
      <c r="DW3" s="865"/>
      <c r="DX3" s="865"/>
      <c r="DY3" s="865"/>
      <c r="DZ3" s="865"/>
      <c r="EA3" s="865"/>
      <c r="EB3" s="865"/>
      <c r="EC3" s="865"/>
      <c r="ED3" s="865"/>
      <c r="EE3" s="865"/>
      <c r="EF3" s="865"/>
      <c r="EG3" s="865"/>
      <c r="EH3" s="865"/>
      <c r="EI3" s="865"/>
      <c r="EJ3" s="865"/>
      <c r="EK3" s="865"/>
      <c r="EL3" s="865"/>
      <c r="EM3" s="865"/>
      <c r="EN3" s="865"/>
      <c r="EO3" s="865"/>
      <c r="EP3" s="865"/>
      <c r="EQ3" s="865"/>
      <c r="ER3" s="865"/>
      <c r="ES3" s="865"/>
      <c r="ET3" s="865"/>
      <c r="EU3" s="865"/>
      <c r="EV3" s="865"/>
      <c r="EW3" s="865"/>
      <c r="EX3" s="865"/>
      <c r="EY3" s="865"/>
      <c r="EZ3" s="865"/>
      <c r="FA3" s="865"/>
      <c r="FB3" s="865"/>
      <c r="FC3" s="865"/>
      <c r="FD3" s="865"/>
      <c r="FE3" s="865"/>
      <c r="FF3" s="865"/>
      <c r="FG3" s="865"/>
      <c r="FH3" s="865"/>
      <c r="FI3" s="865"/>
      <c r="FJ3" s="865"/>
      <c r="FK3" s="865"/>
      <c r="FL3" s="865"/>
      <c r="FM3" s="865"/>
      <c r="FN3" s="865"/>
      <c r="FO3" s="865"/>
      <c r="FP3" s="865"/>
      <c r="FQ3" s="865"/>
      <c r="FR3" s="865"/>
      <c r="FS3" s="865"/>
      <c r="FT3" s="865"/>
      <c r="FU3" s="865"/>
      <c r="FV3" s="865"/>
      <c r="FW3" s="865"/>
      <c r="FX3" s="865"/>
      <c r="FY3" s="865"/>
      <c r="FZ3" s="865"/>
      <c r="GA3" s="865"/>
      <c r="GB3" s="865"/>
      <c r="GC3" s="865"/>
      <c r="GD3" s="865"/>
      <c r="GE3" s="865"/>
      <c r="GF3" s="865"/>
      <c r="GG3" s="865"/>
      <c r="GH3" s="865"/>
      <c r="GI3" s="865"/>
      <c r="GJ3" s="865"/>
      <c r="GK3" s="865"/>
      <c r="GL3" s="865"/>
      <c r="GM3" s="865"/>
      <c r="GN3" s="865"/>
      <c r="GO3" s="865"/>
      <c r="GP3" s="865"/>
      <c r="GQ3" s="865"/>
      <c r="GR3" s="865"/>
      <c r="GS3" s="865"/>
      <c r="GT3" s="865"/>
      <c r="GU3" s="865"/>
      <c r="GV3" s="865"/>
      <c r="GW3" s="865"/>
      <c r="GX3" s="865"/>
      <c r="GY3" s="865"/>
      <c r="GZ3" s="865"/>
      <c r="HA3" s="865"/>
      <c r="HB3" s="865"/>
      <c r="HC3" s="865"/>
      <c r="HD3" s="865"/>
      <c r="HE3" s="865"/>
      <c r="HF3" s="865"/>
      <c r="HG3" s="865"/>
      <c r="HH3" s="865"/>
      <c r="HI3" s="865"/>
      <c r="HJ3" s="865"/>
      <c r="HK3" s="865"/>
      <c r="HL3" s="865"/>
      <c r="HM3" s="865"/>
      <c r="HN3" s="865"/>
      <c r="HO3" s="865"/>
      <c r="HP3" s="865"/>
      <c r="HQ3" s="865"/>
      <c r="HR3" s="865"/>
      <c r="HS3" s="865"/>
      <c r="HT3" s="865"/>
      <c r="HU3" s="865"/>
      <c r="HV3" s="865"/>
      <c r="HW3" s="865"/>
      <c r="HX3" s="865"/>
      <c r="HY3" s="865"/>
      <c r="HZ3" s="865"/>
      <c r="IA3" s="865"/>
      <c r="IB3" s="865"/>
      <c r="IC3" s="865"/>
      <c r="ID3" s="865"/>
      <c r="IE3" s="865"/>
      <c r="IF3" s="865"/>
      <c r="IG3" s="865"/>
      <c r="IH3" s="865"/>
      <c r="II3" s="865"/>
      <c r="IJ3" s="865"/>
      <c r="IK3" s="865"/>
      <c r="IL3" s="865"/>
      <c r="IM3" s="865"/>
      <c r="IN3" s="865"/>
      <c r="IO3" s="865"/>
      <c r="IP3" s="865"/>
      <c r="IQ3" s="865"/>
      <c r="IR3" s="865"/>
      <c r="IS3" s="865"/>
      <c r="IT3" s="865"/>
      <c r="IU3" s="865"/>
      <c r="IV3" s="865"/>
    </row>
    <row r="4" spans="15:17" ht="17.25">
      <c r="O4" s="1635" t="s">
        <v>0</v>
      </c>
      <c r="P4" s="1635"/>
      <c r="Q4" s="1635"/>
    </row>
    <row r="5" spans="2:256" ht="17.25" thickBot="1">
      <c r="B5" s="1636" t="s">
        <v>1</v>
      </c>
      <c r="C5" s="1636"/>
      <c r="D5" s="868" t="s">
        <v>3</v>
      </c>
      <c r="E5" s="868" t="s">
        <v>2</v>
      </c>
      <c r="F5" s="868" t="s">
        <v>4</v>
      </c>
      <c r="G5" s="868" t="s">
        <v>5</v>
      </c>
      <c r="H5" s="868" t="s">
        <v>17</v>
      </c>
      <c r="I5" s="868" t="s">
        <v>18</v>
      </c>
      <c r="J5" s="868" t="s">
        <v>19</v>
      </c>
      <c r="K5" s="868" t="s">
        <v>53</v>
      </c>
      <c r="L5" s="868" t="s">
        <v>33</v>
      </c>
      <c r="M5" s="868" t="s">
        <v>24</v>
      </c>
      <c r="N5" s="868" t="s">
        <v>54</v>
      </c>
      <c r="O5" s="868" t="s">
        <v>55</v>
      </c>
      <c r="P5" s="868" t="s">
        <v>203</v>
      </c>
      <c r="Q5" s="868" t="s">
        <v>204</v>
      </c>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c r="BJ5" s="868"/>
      <c r="BK5" s="868"/>
      <c r="BL5" s="868"/>
      <c r="BM5" s="868"/>
      <c r="BN5" s="868"/>
      <c r="BO5" s="868"/>
      <c r="BP5" s="868"/>
      <c r="BQ5" s="868"/>
      <c r="BR5" s="868"/>
      <c r="BS5" s="868"/>
      <c r="BT5" s="868"/>
      <c r="BU5" s="868"/>
      <c r="BV5" s="868"/>
      <c r="BW5" s="868"/>
      <c r="BX5" s="868"/>
      <c r="BY5" s="868"/>
      <c r="BZ5" s="868"/>
      <c r="CA5" s="868"/>
      <c r="CB5" s="868"/>
      <c r="CC5" s="868"/>
      <c r="CD5" s="868"/>
      <c r="CE5" s="868"/>
      <c r="CF5" s="868"/>
      <c r="CG5" s="868"/>
      <c r="CH5" s="868"/>
      <c r="CI5" s="868"/>
      <c r="CJ5" s="868"/>
      <c r="CK5" s="868"/>
      <c r="CL5" s="868"/>
      <c r="CM5" s="868"/>
      <c r="CN5" s="868"/>
      <c r="CO5" s="868"/>
      <c r="CP5" s="868"/>
      <c r="CQ5" s="868"/>
      <c r="CR5" s="868"/>
      <c r="CS5" s="868"/>
      <c r="CT5" s="868"/>
      <c r="CU5" s="868"/>
      <c r="CV5" s="868"/>
      <c r="CW5" s="868"/>
      <c r="CX5" s="868"/>
      <c r="CY5" s="868"/>
      <c r="CZ5" s="868"/>
      <c r="DA5" s="868"/>
      <c r="DB5" s="868"/>
      <c r="DC5" s="868"/>
      <c r="DD5" s="868"/>
      <c r="DE5" s="868"/>
      <c r="DF5" s="868"/>
      <c r="DG5" s="868"/>
      <c r="DH5" s="868"/>
      <c r="DI5" s="868"/>
      <c r="DJ5" s="868"/>
      <c r="DK5" s="868"/>
      <c r="DL5" s="868"/>
      <c r="DM5" s="868"/>
      <c r="DN5" s="868"/>
      <c r="DO5" s="868"/>
      <c r="DP5" s="868"/>
      <c r="DQ5" s="868"/>
      <c r="DR5" s="868"/>
      <c r="DS5" s="868"/>
      <c r="DT5" s="868"/>
      <c r="DU5" s="868"/>
      <c r="DV5" s="868"/>
      <c r="DW5" s="868"/>
      <c r="DX5" s="868"/>
      <c r="DY5" s="868"/>
      <c r="DZ5" s="868"/>
      <c r="EA5" s="868"/>
      <c r="EB5" s="868"/>
      <c r="EC5" s="868"/>
      <c r="ED5" s="868"/>
      <c r="EE5" s="868"/>
      <c r="EF5" s="868"/>
      <c r="EG5" s="868"/>
      <c r="EH5" s="868"/>
      <c r="EI5" s="868"/>
      <c r="EJ5" s="868"/>
      <c r="EK5" s="868"/>
      <c r="EL5" s="868"/>
      <c r="EM5" s="868"/>
      <c r="EN5" s="868"/>
      <c r="EO5" s="868"/>
      <c r="EP5" s="868"/>
      <c r="EQ5" s="868"/>
      <c r="ER5" s="868"/>
      <c r="ES5" s="868"/>
      <c r="ET5" s="868"/>
      <c r="EU5" s="868"/>
      <c r="EV5" s="868"/>
      <c r="EW5" s="868"/>
      <c r="EX5" s="868"/>
      <c r="EY5" s="868"/>
      <c r="EZ5" s="868"/>
      <c r="FA5" s="868"/>
      <c r="FB5" s="868"/>
      <c r="FC5" s="868"/>
      <c r="FD5" s="868"/>
      <c r="FE5" s="868"/>
      <c r="FF5" s="868"/>
      <c r="FG5" s="868"/>
      <c r="FH5" s="868"/>
      <c r="FI5" s="868"/>
      <c r="FJ5" s="868"/>
      <c r="FK5" s="868"/>
      <c r="FL5" s="868"/>
      <c r="FM5" s="868"/>
      <c r="FN5" s="868"/>
      <c r="FO5" s="868"/>
      <c r="FP5" s="868"/>
      <c r="FQ5" s="868"/>
      <c r="FR5" s="868"/>
      <c r="FS5" s="868"/>
      <c r="FT5" s="868"/>
      <c r="FU5" s="868"/>
      <c r="FV5" s="868"/>
      <c r="FW5" s="868"/>
      <c r="FX5" s="868"/>
      <c r="FY5" s="868"/>
      <c r="FZ5" s="868"/>
      <c r="GA5" s="868"/>
      <c r="GB5" s="868"/>
      <c r="GC5" s="868"/>
      <c r="GD5" s="868"/>
      <c r="GE5" s="868"/>
      <c r="GF5" s="868"/>
      <c r="GG5" s="868"/>
      <c r="GH5" s="868"/>
      <c r="GI5" s="868"/>
      <c r="GJ5" s="868"/>
      <c r="GK5" s="868"/>
      <c r="GL5" s="868"/>
      <c r="GM5" s="868"/>
      <c r="GN5" s="868"/>
      <c r="GO5" s="868"/>
      <c r="GP5" s="868"/>
      <c r="GQ5" s="868"/>
      <c r="GR5" s="868"/>
      <c r="GS5" s="868"/>
      <c r="GT5" s="868"/>
      <c r="GU5" s="868"/>
      <c r="GV5" s="868"/>
      <c r="GW5" s="868"/>
      <c r="GX5" s="868"/>
      <c r="GY5" s="868"/>
      <c r="GZ5" s="868"/>
      <c r="HA5" s="868"/>
      <c r="HB5" s="868"/>
      <c r="HC5" s="868"/>
      <c r="HD5" s="868"/>
      <c r="HE5" s="868"/>
      <c r="HF5" s="868"/>
      <c r="HG5" s="868"/>
      <c r="HH5" s="868"/>
      <c r="HI5" s="868"/>
      <c r="HJ5" s="868"/>
      <c r="HK5" s="868"/>
      <c r="HL5" s="868"/>
      <c r="HM5" s="868"/>
      <c r="HN5" s="868"/>
      <c r="HO5" s="868"/>
      <c r="HP5" s="868"/>
      <c r="HQ5" s="868"/>
      <c r="HR5" s="868"/>
      <c r="HS5" s="868"/>
      <c r="HT5" s="868"/>
      <c r="HU5" s="868"/>
      <c r="HV5" s="868"/>
      <c r="HW5" s="868"/>
      <c r="HX5" s="868"/>
      <c r="HY5" s="868"/>
      <c r="HZ5" s="868"/>
      <c r="IA5" s="868"/>
      <c r="IB5" s="868"/>
      <c r="IC5" s="868"/>
      <c r="ID5" s="868"/>
      <c r="IE5" s="868"/>
      <c r="IF5" s="868"/>
      <c r="IG5" s="868"/>
      <c r="IH5" s="868"/>
      <c r="II5" s="868"/>
      <c r="IJ5" s="868"/>
      <c r="IK5" s="868"/>
      <c r="IL5" s="868"/>
      <c r="IM5" s="868"/>
      <c r="IN5" s="868"/>
      <c r="IO5" s="868"/>
      <c r="IP5" s="868"/>
      <c r="IQ5" s="868"/>
      <c r="IR5" s="868"/>
      <c r="IS5" s="868"/>
      <c r="IT5" s="868"/>
      <c r="IU5" s="868"/>
      <c r="IV5" s="868"/>
    </row>
    <row r="6" spans="1:256" ht="30" customHeight="1" thickBot="1">
      <c r="A6" s="1624"/>
      <c r="B6" s="1625" t="s">
        <v>663</v>
      </c>
      <c r="C6" s="1626"/>
      <c r="D6" s="1629" t="s">
        <v>664</v>
      </c>
      <c r="E6" s="1631" t="s">
        <v>665</v>
      </c>
      <c r="F6" s="870" t="s">
        <v>666</v>
      </c>
      <c r="G6" s="1629" t="s">
        <v>667</v>
      </c>
      <c r="H6" s="871" t="s">
        <v>668</v>
      </c>
      <c r="I6" s="871" t="s">
        <v>669</v>
      </c>
      <c r="J6" s="871" t="s">
        <v>670</v>
      </c>
      <c r="K6" s="871" t="s">
        <v>671</v>
      </c>
      <c r="L6" s="1629" t="s">
        <v>672</v>
      </c>
      <c r="M6" s="871" t="s">
        <v>673</v>
      </c>
      <c r="N6" s="871" t="s">
        <v>674</v>
      </c>
      <c r="O6" s="1637" t="s">
        <v>675</v>
      </c>
      <c r="P6" s="1638"/>
      <c r="Q6" s="1629" t="s">
        <v>167</v>
      </c>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c r="BJ6" s="852"/>
      <c r="BK6" s="852"/>
      <c r="BL6" s="852"/>
      <c r="BM6" s="852"/>
      <c r="BN6" s="852"/>
      <c r="BO6" s="852"/>
      <c r="BP6" s="852"/>
      <c r="BQ6" s="852"/>
      <c r="BR6" s="852"/>
      <c r="BS6" s="852"/>
      <c r="BT6" s="852"/>
      <c r="BU6" s="852"/>
      <c r="BV6" s="852"/>
      <c r="BW6" s="852"/>
      <c r="BX6" s="852"/>
      <c r="BY6" s="852"/>
      <c r="BZ6" s="852"/>
      <c r="CA6" s="852"/>
      <c r="CB6" s="852"/>
      <c r="CC6" s="852"/>
      <c r="CD6" s="852"/>
      <c r="CE6" s="852"/>
      <c r="CF6" s="852"/>
      <c r="CG6" s="852"/>
      <c r="CH6" s="852"/>
      <c r="CI6" s="852"/>
      <c r="CJ6" s="852"/>
      <c r="CK6" s="852"/>
      <c r="CL6" s="852"/>
      <c r="CM6" s="852"/>
      <c r="CN6" s="852"/>
      <c r="CO6" s="852"/>
      <c r="CP6" s="852"/>
      <c r="CQ6" s="852"/>
      <c r="CR6" s="852"/>
      <c r="CS6" s="852"/>
      <c r="CT6" s="852"/>
      <c r="CU6" s="852"/>
      <c r="CV6" s="852"/>
      <c r="CW6" s="852"/>
      <c r="CX6" s="852"/>
      <c r="CY6" s="852"/>
      <c r="CZ6" s="852"/>
      <c r="DA6" s="852"/>
      <c r="DB6" s="852"/>
      <c r="DC6" s="852"/>
      <c r="DD6" s="852"/>
      <c r="DE6" s="852"/>
      <c r="DF6" s="852"/>
      <c r="DG6" s="852"/>
      <c r="DH6" s="852"/>
      <c r="DI6" s="852"/>
      <c r="DJ6" s="852"/>
      <c r="DK6" s="852"/>
      <c r="DL6" s="852"/>
      <c r="DM6" s="852"/>
      <c r="DN6" s="852"/>
      <c r="DO6" s="852"/>
      <c r="DP6" s="852"/>
      <c r="DQ6" s="852"/>
      <c r="DR6" s="852"/>
      <c r="DS6" s="852"/>
      <c r="DT6" s="852"/>
      <c r="DU6" s="852"/>
      <c r="DV6" s="852"/>
      <c r="DW6" s="852"/>
      <c r="DX6" s="852"/>
      <c r="DY6" s="852"/>
      <c r="DZ6" s="852"/>
      <c r="EA6" s="852"/>
      <c r="EB6" s="852"/>
      <c r="EC6" s="852"/>
      <c r="ED6" s="852"/>
      <c r="EE6" s="852"/>
      <c r="EF6" s="852"/>
      <c r="EG6" s="852"/>
      <c r="EH6" s="852"/>
      <c r="EI6" s="852"/>
      <c r="EJ6" s="852"/>
      <c r="EK6" s="852"/>
      <c r="EL6" s="852"/>
      <c r="EM6" s="852"/>
      <c r="EN6" s="852"/>
      <c r="EO6" s="852"/>
      <c r="EP6" s="852"/>
      <c r="EQ6" s="852"/>
      <c r="ER6" s="852"/>
      <c r="ES6" s="852"/>
      <c r="ET6" s="852"/>
      <c r="EU6" s="852"/>
      <c r="EV6" s="852"/>
      <c r="EW6" s="852"/>
      <c r="EX6" s="852"/>
      <c r="EY6" s="852"/>
      <c r="EZ6" s="852"/>
      <c r="FA6" s="852"/>
      <c r="FB6" s="852"/>
      <c r="FC6" s="852"/>
      <c r="FD6" s="852"/>
      <c r="FE6" s="852"/>
      <c r="FF6" s="852"/>
      <c r="FG6" s="852"/>
      <c r="FH6" s="852"/>
      <c r="FI6" s="852"/>
      <c r="FJ6" s="852"/>
      <c r="FK6" s="852"/>
      <c r="FL6" s="852"/>
      <c r="FM6" s="852"/>
      <c r="FN6" s="852"/>
      <c r="FO6" s="852"/>
      <c r="FP6" s="852"/>
      <c r="FQ6" s="852"/>
      <c r="FR6" s="852"/>
      <c r="FS6" s="852"/>
      <c r="FT6" s="852"/>
      <c r="FU6" s="852"/>
      <c r="FV6" s="852"/>
      <c r="FW6" s="852"/>
      <c r="FX6" s="852"/>
      <c r="FY6" s="852"/>
      <c r="FZ6" s="852"/>
      <c r="GA6" s="852"/>
      <c r="GB6" s="852"/>
      <c r="GC6" s="852"/>
      <c r="GD6" s="852"/>
      <c r="GE6" s="852"/>
      <c r="GF6" s="852"/>
      <c r="GG6" s="852"/>
      <c r="GH6" s="852"/>
      <c r="GI6" s="852"/>
      <c r="GJ6" s="852"/>
      <c r="GK6" s="852"/>
      <c r="GL6" s="852"/>
      <c r="GM6" s="852"/>
      <c r="GN6" s="852"/>
      <c r="GO6" s="852"/>
      <c r="GP6" s="852"/>
      <c r="GQ6" s="852"/>
      <c r="GR6" s="852"/>
      <c r="GS6" s="852"/>
      <c r="GT6" s="852"/>
      <c r="GU6" s="852"/>
      <c r="GV6" s="852"/>
      <c r="GW6" s="852"/>
      <c r="GX6" s="852"/>
      <c r="GY6" s="852"/>
      <c r="GZ6" s="852"/>
      <c r="HA6" s="852"/>
      <c r="HB6" s="852"/>
      <c r="HC6" s="852"/>
      <c r="HD6" s="852"/>
      <c r="HE6" s="852"/>
      <c r="HF6" s="852"/>
      <c r="HG6" s="852"/>
      <c r="HH6" s="852"/>
      <c r="HI6" s="852"/>
      <c r="HJ6" s="852"/>
      <c r="HK6" s="852"/>
      <c r="HL6" s="852"/>
      <c r="HM6" s="852"/>
      <c r="HN6" s="852"/>
      <c r="HO6" s="852"/>
      <c r="HP6" s="852"/>
      <c r="HQ6" s="852"/>
      <c r="HR6" s="852"/>
      <c r="HS6" s="852"/>
      <c r="HT6" s="852"/>
      <c r="HU6" s="852"/>
      <c r="HV6" s="852"/>
      <c r="HW6" s="852"/>
      <c r="HX6" s="852"/>
      <c r="HY6" s="852"/>
      <c r="HZ6" s="852"/>
      <c r="IA6" s="852"/>
      <c r="IB6" s="852"/>
      <c r="IC6" s="852"/>
      <c r="ID6" s="852"/>
      <c r="IE6" s="852"/>
      <c r="IF6" s="852"/>
      <c r="IG6" s="852"/>
      <c r="IH6" s="852"/>
      <c r="II6" s="852"/>
      <c r="IJ6" s="852"/>
      <c r="IK6" s="852"/>
      <c r="IL6" s="852"/>
      <c r="IM6" s="852"/>
      <c r="IN6" s="852"/>
      <c r="IO6" s="852"/>
      <c r="IP6" s="852"/>
      <c r="IQ6" s="852"/>
      <c r="IR6" s="852"/>
      <c r="IS6" s="852"/>
      <c r="IT6" s="852"/>
      <c r="IU6" s="852"/>
      <c r="IV6" s="852"/>
    </row>
    <row r="7" spans="1:256" ht="30" customHeight="1" thickBot="1">
      <c r="A7" s="1624"/>
      <c r="B7" s="1627"/>
      <c r="C7" s="1628"/>
      <c r="D7" s="1630"/>
      <c r="E7" s="1632"/>
      <c r="F7" s="872" t="s">
        <v>676</v>
      </c>
      <c r="G7" s="1630"/>
      <c r="H7" s="873" t="s">
        <v>677</v>
      </c>
      <c r="I7" s="873" t="s">
        <v>678</v>
      </c>
      <c r="J7" s="873" t="s">
        <v>679</v>
      </c>
      <c r="K7" s="873" t="s">
        <v>680</v>
      </c>
      <c r="L7" s="1630"/>
      <c r="M7" s="873" t="s">
        <v>681</v>
      </c>
      <c r="N7" s="873" t="s">
        <v>682</v>
      </c>
      <c r="O7" s="874" t="s">
        <v>683</v>
      </c>
      <c r="P7" s="874" t="s">
        <v>684</v>
      </c>
      <c r="Q7" s="1630"/>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2"/>
      <c r="AY7" s="852"/>
      <c r="AZ7" s="852"/>
      <c r="BA7" s="852"/>
      <c r="BB7" s="852"/>
      <c r="BC7" s="852"/>
      <c r="BD7" s="852"/>
      <c r="BE7" s="852"/>
      <c r="BF7" s="852"/>
      <c r="BG7" s="852"/>
      <c r="BH7" s="852"/>
      <c r="BI7" s="852"/>
      <c r="BJ7" s="852"/>
      <c r="BK7" s="852"/>
      <c r="BL7" s="852"/>
      <c r="BM7" s="852"/>
      <c r="BN7" s="852"/>
      <c r="BO7" s="852"/>
      <c r="BP7" s="852"/>
      <c r="BQ7" s="852"/>
      <c r="BR7" s="852"/>
      <c r="BS7" s="852"/>
      <c r="BT7" s="852"/>
      <c r="BU7" s="852"/>
      <c r="BV7" s="852"/>
      <c r="BW7" s="852"/>
      <c r="BX7" s="852"/>
      <c r="BY7" s="852"/>
      <c r="BZ7" s="852"/>
      <c r="CA7" s="852"/>
      <c r="CB7" s="852"/>
      <c r="CC7" s="852"/>
      <c r="CD7" s="852"/>
      <c r="CE7" s="852"/>
      <c r="CF7" s="852"/>
      <c r="CG7" s="852"/>
      <c r="CH7" s="852"/>
      <c r="CI7" s="852"/>
      <c r="CJ7" s="852"/>
      <c r="CK7" s="852"/>
      <c r="CL7" s="852"/>
      <c r="CM7" s="852"/>
      <c r="CN7" s="852"/>
      <c r="CO7" s="852"/>
      <c r="CP7" s="852"/>
      <c r="CQ7" s="852"/>
      <c r="CR7" s="852"/>
      <c r="CS7" s="852"/>
      <c r="CT7" s="852"/>
      <c r="CU7" s="852"/>
      <c r="CV7" s="852"/>
      <c r="CW7" s="852"/>
      <c r="CX7" s="852"/>
      <c r="CY7" s="852"/>
      <c r="CZ7" s="852"/>
      <c r="DA7" s="852"/>
      <c r="DB7" s="852"/>
      <c r="DC7" s="852"/>
      <c r="DD7" s="852"/>
      <c r="DE7" s="852"/>
      <c r="DF7" s="852"/>
      <c r="DG7" s="852"/>
      <c r="DH7" s="852"/>
      <c r="DI7" s="852"/>
      <c r="DJ7" s="852"/>
      <c r="DK7" s="852"/>
      <c r="DL7" s="852"/>
      <c r="DM7" s="852"/>
      <c r="DN7" s="852"/>
      <c r="DO7" s="852"/>
      <c r="DP7" s="852"/>
      <c r="DQ7" s="852"/>
      <c r="DR7" s="852"/>
      <c r="DS7" s="852"/>
      <c r="DT7" s="852"/>
      <c r="DU7" s="852"/>
      <c r="DV7" s="852"/>
      <c r="DW7" s="852"/>
      <c r="DX7" s="852"/>
      <c r="DY7" s="852"/>
      <c r="DZ7" s="852"/>
      <c r="EA7" s="852"/>
      <c r="EB7" s="852"/>
      <c r="EC7" s="852"/>
      <c r="ED7" s="852"/>
      <c r="EE7" s="852"/>
      <c r="EF7" s="852"/>
      <c r="EG7" s="852"/>
      <c r="EH7" s="852"/>
      <c r="EI7" s="852"/>
      <c r="EJ7" s="852"/>
      <c r="EK7" s="852"/>
      <c r="EL7" s="852"/>
      <c r="EM7" s="852"/>
      <c r="EN7" s="852"/>
      <c r="EO7" s="852"/>
      <c r="EP7" s="852"/>
      <c r="EQ7" s="852"/>
      <c r="ER7" s="852"/>
      <c r="ES7" s="852"/>
      <c r="ET7" s="852"/>
      <c r="EU7" s="852"/>
      <c r="EV7" s="852"/>
      <c r="EW7" s="852"/>
      <c r="EX7" s="852"/>
      <c r="EY7" s="852"/>
      <c r="EZ7" s="852"/>
      <c r="FA7" s="852"/>
      <c r="FB7" s="852"/>
      <c r="FC7" s="852"/>
      <c r="FD7" s="852"/>
      <c r="FE7" s="852"/>
      <c r="FF7" s="852"/>
      <c r="FG7" s="852"/>
      <c r="FH7" s="852"/>
      <c r="FI7" s="852"/>
      <c r="FJ7" s="852"/>
      <c r="FK7" s="852"/>
      <c r="FL7" s="852"/>
      <c r="FM7" s="852"/>
      <c r="FN7" s="852"/>
      <c r="FO7" s="852"/>
      <c r="FP7" s="852"/>
      <c r="FQ7" s="852"/>
      <c r="FR7" s="852"/>
      <c r="FS7" s="852"/>
      <c r="FT7" s="852"/>
      <c r="FU7" s="852"/>
      <c r="FV7" s="852"/>
      <c r="FW7" s="852"/>
      <c r="FX7" s="852"/>
      <c r="FY7" s="852"/>
      <c r="FZ7" s="852"/>
      <c r="GA7" s="852"/>
      <c r="GB7" s="852"/>
      <c r="GC7" s="852"/>
      <c r="GD7" s="852"/>
      <c r="GE7" s="852"/>
      <c r="GF7" s="852"/>
      <c r="GG7" s="852"/>
      <c r="GH7" s="852"/>
      <c r="GI7" s="852"/>
      <c r="GJ7" s="852"/>
      <c r="GK7" s="852"/>
      <c r="GL7" s="852"/>
      <c r="GM7" s="852"/>
      <c r="GN7" s="852"/>
      <c r="GO7" s="852"/>
      <c r="GP7" s="852"/>
      <c r="GQ7" s="852"/>
      <c r="GR7" s="852"/>
      <c r="GS7" s="852"/>
      <c r="GT7" s="852"/>
      <c r="GU7" s="852"/>
      <c r="GV7" s="852"/>
      <c r="GW7" s="852"/>
      <c r="GX7" s="852"/>
      <c r="GY7" s="852"/>
      <c r="GZ7" s="852"/>
      <c r="HA7" s="852"/>
      <c r="HB7" s="852"/>
      <c r="HC7" s="852"/>
      <c r="HD7" s="852"/>
      <c r="HE7" s="852"/>
      <c r="HF7" s="852"/>
      <c r="HG7" s="852"/>
      <c r="HH7" s="852"/>
      <c r="HI7" s="852"/>
      <c r="HJ7" s="852"/>
      <c r="HK7" s="852"/>
      <c r="HL7" s="852"/>
      <c r="HM7" s="852"/>
      <c r="HN7" s="852"/>
      <c r="HO7" s="852"/>
      <c r="HP7" s="852"/>
      <c r="HQ7" s="852"/>
      <c r="HR7" s="852"/>
      <c r="HS7" s="852"/>
      <c r="HT7" s="852"/>
      <c r="HU7" s="852"/>
      <c r="HV7" s="852"/>
      <c r="HW7" s="852"/>
      <c r="HX7" s="852"/>
      <c r="HY7" s="852"/>
      <c r="HZ7" s="852"/>
      <c r="IA7" s="852"/>
      <c r="IB7" s="852"/>
      <c r="IC7" s="852"/>
      <c r="ID7" s="852"/>
      <c r="IE7" s="852"/>
      <c r="IF7" s="852"/>
      <c r="IG7" s="852"/>
      <c r="IH7" s="852"/>
      <c r="II7" s="852"/>
      <c r="IJ7" s="852"/>
      <c r="IK7" s="852"/>
      <c r="IL7" s="852"/>
      <c r="IM7" s="852"/>
      <c r="IN7" s="852"/>
      <c r="IO7" s="852"/>
      <c r="IP7" s="852"/>
      <c r="IQ7" s="852"/>
      <c r="IR7" s="852"/>
      <c r="IS7" s="852"/>
      <c r="IT7" s="852"/>
      <c r="IU7" s="852"/>
      <c r="IV7" s="852"/>
    </row>
    <row r="8" spans="1:256" s="1429" customFormat="1" ht="30" customHeight="1">
      <c r="A8" s="869">
        <v>1</v>
      </c>
      <c r="B8" s="1425" t="s">
        <v>685</v>
      </c>
      <c r="C8" s="1426" t="s">
        <v>686</v>
      </c>
      <c r="D8" s="1427"/>
      <c r="E8" s="1427"/>
      <c r="F8" s="1427"/>
      <c r="G8" s="1427"/>
      <c r="H8" s="1427"/>
      <c r="I8" s="1427"/>
      <c r="J8" s="1427"/>
      <c r="K8" s="1427"/>
      <c r="L8" s="1427"/>
      <c r="M8" s="1427"/>
      <c r="N8" s="1427"/>
      <c r="O8" s="1427">
        <v>2000</v>
      </c>
      <c r="P8" s="1427">
        <v>745</v>
      </c>
      <c r="Q8" s="1428">
        <f>SUM(D8:P8)</f>
        <v>2745</v>
      </c>
      <c r="R8" s="1426"/>
      <c r="S8" s="1426"/>
      <c r="T8" s="1426"/>
      <c r="U8" s="1426"/>
      <c r="V8" s="1426"/>
      <c r="W8" s="1426"/>
      <c r="X8" s="1426"/>
      <c r="Y8" s="1426"/>
      <c r="Z8" s="1426"/>
      <c r="AA8" s="1426"/>
      <c r="AB8" s="1426"/>
      <c r="AC8" s="1426"/>
      <c r="AD8" s="1426"/>
      <c r="AE8" s="1426"/>
      <c r="AF8" s="1426"/>
      <c r="AG8" s="1426"/>
      <c r="AH8" s="1426"/>
      <c r="AI8" s="1426"/>
      <c r="AJ8" s="1426"/>
      <c r="AK8" s="1426"/>
      <c r="AL8" s="1426"/>
      <c r="AM8" s="1426"/>
      <c r="AN8" s="1426"/>
      <c r="AO8" s="1426"/>
      <c r="AP8" s="1426"/>
      <c r="AQ8" s="1426"/>
      <c r="AR8" s="1426"/>
      <c r="AS8" s="1426"/>
      <c r="AT8" s="1426"/>
      <c r="AU8" s="1426"/>
      <c r="AV8" s="1426"/>
      <c r="AW8" s="1426"/>
      <c r="AX8" s="1426"/>
      <c r="AY8" s="1426"/>
      <c r="AZ8" s="1426"/>
      <c r="BA8" s="1426"/>
      <c r="BB8" s="1426"/>
      <c r="BC8" s="1426"/>
      <c r="BD8" s="1426"/>
      <c r="BE8" s="1426"/>
      <c r="BF8" s="1426"/>
      <c r="BG8" s="1426"/>
      <c r="BH8" s="1426"/>
      <c r="BI8" s="1426"/>
      <c r="BJ8" s="1426"/>
      <c r="BK8" s="1426"/>
      <c r="BL8" s="1426"/>
      <c r="BM8" s="1426"/>
      <c r="BN8" s="1426"/>
      <c r="BO8" s="1426"/>
      <c r="BP8" s="1426"/>
      <c r="BQ8" s="1426"/>
      <c r="BR8" s="1426"/>
      <c r="BS8" s="1426"/>
      <c r="BT8" s="1426"/>
      <c r="BU8" s="1426"/>
      <c r="BV8" s="1426"/>
      <c r="BW8" s="1426"/>
      <c r="BX8" s="1426"/>
      <c r="BY8" s="1426"/>
      <c r="BZ8" s="1426"/>
      <c r="CA8" s="1426"/>
      <c r="CB8" s="1426"/>
      <c r="CC8" s="1426"/>
      <c r="CD8" s="1426"/>
      <c r="CE8" s="1426"/>
      <c r="CF8" s="1426"/>
      <c r="CG8" s="1426"/>
      <c r="CH8" s="1426"/>
      <c r="CI8" s="1426"/>
      <c r="CJ8" s="1426"/>
      <c r="CK8" s="1426"/>
      <c r="CL8" s="1426"/>
      <c r="CM8" s="1426"/>
      <c r="CN8" s="1426"/>
      <c r="CO8" s="1426"/>
      <c r="CP8" s="1426"/>
      <c r="CQ8" s="1426"/>
      <c r="CR8" s="1426"/>
      <c r="CS8" s="1426"/>
      <c r="CT8" s="1426"/>
      <c r="CU8" s="1426"/>
      <c r="CV8" s="1426"/>
      <c r="CW8" s="1426"/>
      <c r="CX8" s="1426"/>
      <c r="CY8" s="1426"/>
      <c r="CZ8" s="1426"/>
      <c r="DA8" s="1426"/>
      <c r="DB8" s="1426"/>
      <c r="DC8" s="1426"/>
      <c r="DD8" s="1426"/>
      <c r="DE8" s="1426"/>
      <c r="DF8" s="1426"/>
      <c r="DG8" s="1426"/>
      <c r="DH8" s="1426"/>
      <c r="DI8" s="1426"/>
      <c r="DJ8" s="1426"/>
      <c r="DK8" s="1426"/>
      <c r="DL8" s="1426"/>
      <c r="DM8" s="1426"/>
      <c r="DN8" s="1426"/>
      <c r="DO8" s="1426"/>
      <c r="DP8" s="1426"/>
      <c r="DQ8" s="1426"/>
      <c r="DR8" s="1426"/>
      <c r="DS8" s="1426"/>
      <c r="DT8" s="1426"/>
      <c r="DU8" s="1426"/>
      <c r="DV8" s="1426"/>
      <c r="DW8" s="1426"/>
      <c r="DX8" s="1426"/>
      <c r="DY8" s="1426"/>
      <c r="DZ8" s="1426"/>
      <c r="EA8" s="1426"/>
      <c r="EB8" s="1426"/>
      <c r="EC8" s="1426"/>
      <c r="ED8" s="1426"/>
      <c r="EE8" s="1426"/>
      <c r="EF8" s="1426"/>
      <c r="EG8" s="1426"/>
      <c r="EH8" s="1426"/>
      <c r="EI8" s="1426"/>
      <c r="EJ8" s="1426"/>
      <c r="EK8" s="1426"/>
      <c r="EL8" s="1426"/>
      <c r="EM8" s="1426"/>
      <c r="EN8" s="1426"/>
      <c r="EO8" s="1426"/>
      <c r="EP8" s="1426"/>
      <c r="EQ8" s="1426"/>
      <c r="ER8" s="1426"/>
      <c r="ES8" s="1426"/>
      <c r="ET8" s="1426"/>
      <c r="EU8" s="1426"/>
      <c r="EV8" s="1426"/>
      <c r="EW8" s="1426"/>
      <c r="EX8" s="1426"/>
      <c r="EY8" s="1426"/>
      <c r="EZ8" s="1426"/>
      <c r="FA8" s="1426"/>
      <c r="FB8" s="1426"/>
      <c r="FC8" s="1426"/>
      <c r="FD8" s="1426"/>
      <c r="FE8" s="1426"/>
      <c r="FF8" s="1426"/>
      <c r="FG8" s="1426"/>
      <c r="FH8" s="1426"/>
      <c r="FI8" s="1426"/>
      <c r="FJ8" s="1426"/>
      <c r="FK8" s="1426"/>
      <c r="FL8" s="1426"/>
      <c r="FM8" s="1426"/>
      <c r="FN8" s="1426"/>
      <c r="FO8" s="1426"/>
      <c r="FP8" s="1426"/>
      <c r="FQ8" s="1426"/>
      <c r="FR8" s="1426"/>
      <c r="FS8" s="1426"/>
      <c r="FT8" s="1426"/>
      <c r="FU8" s="1426"/>
      <c r="FV8" s="1426"/>
      <c r="FW8" s="1426"/>
      <c r="FX8" s="1426"/>
      <c r="FY8" s="1426"/>
      <c r="FZ8" s="1426"/>
      <c r="GA8" s="1426"/>
      <c r="GB8" s="1426"/>
      <c r="GC8" s="1426"/>
      <c r="GD8" s="1426"/>
      <c r="GE8" s="1426"/>
      <c r="GF8" s="1426"/>
      <c r="GG8" s="1426"/>
      <c r="GH8" s="1426"/>
      <c r="GI8" s="1426"/>
      <c r="GJ8" s="1426"/>
      <c r="GK8" s="1426"/>
      <c r="GL8" s="1426"/>
      <c r="GM8" s="1426"/>
      <c r="GN8" s="1426"/>
      <c r="GO8" s="1426"/>
      <c r="GP8" s="1426"/>
      <c r="GQ8" s="1426"/>
      <c r="GR8" s="1426"/>
      <c r="GS8" s="1426"/>
      <c r="GT8" s="1426"/>
      <c r="GU8" s="1426"/>
      <c r="GV8" s="1426"/>
      <c r="GW8" s="1426"/>
      <c r="GX8" s="1426"/>
      <c r="GY8" s="1426"/>
      <c r="GZ8" s="1426"/>
      <c r="HA8" s="1426"/>
      <c r="HB8" s="1426"/>
      <c r="HC8" s="1426"/>
      <c r="HD8" s="1426"/>
      <c r="HE8" s="1426"/>
      <c r="HF8" s="1426"/>
      <c r="HG8" s="1426"/>
      <c r="HH8" s="1426"/>
      <c r="HI8" s="1426"/>
      <c r="HJ8" s="1426"/>
      <c r="HK8" s="1426"/>
      <c r="HL8" s="1426"/>
      <c r="HM8" s="1426"/>
      <c r="HN8" s="1426"/>
      <c r="HO8" s="1426"/>
      <c r="HP8" s="1426"/>
      <c r="HQ8" s="1426"/>
      <c r="HR8" s="1426"/>
      <c r="HS8" s="1426"/>
      <c r="HT8" s="1426"/>
      <c r="HU8" s="1426"/>
      <c r="HV8" s="1426"/>
      <c r="HW8" s="1426"/>
      <c r="HX8" s="1426"/>
      <c r="HY8" s="1426"/>
      <c r="HZ8" s="1426"/>
      <c r="IA8" s="1426"/>
      <c r="IB8" s="1426"/>
      <c r="IC8" s="1426"/>
      <c r="ID8" s="1426"/>
      <c r="IE8" s="1426"/>
      <c r="IF8" s="1426"/>
      <c r="IG8" s="1426"/>
      <c r="IH8" s="1426"/>
      <c r="II8" s="1426"/>
      <c r="IJ8" s="1426"/>
      <c r="IK8" s="1426"/>
      <c r="IL8" s="1426"/>
      <c r="IM8" s="1426"/>
      <c r="IN8" s="1426"/>
      <c r="IO8" s="1426"/>
      <c r="IP8" s="1426"/>
      <c r="IQ8" s="1426"/>
      <c r="IR8" s="1426"/>
      <c r="IS8" s="1426"/>
      <c r="IT8" s="1426"/>
      <c r="IU8" s="1426"/>
      <c r="IV8" s="1426"/>
    </row>
    <row r="9" spans="1:256" s="867" customFormat="1" ht="18" customHeight="1">
      <c r="A9" s="869">
        <v>2</v>
      </c>
      <c r="B9" s="875"/>
      <c r="C9" s="867" t="s">
        <v>1080</v>
      </c>
      <c r="D9" s="1009">
        <v>0</v>
      </c>
      <c r="E9" s="1009">
        <v>0</v>
      </c>
      <c r="F9" s="1009">
        <v>0</v>
      </c>
      <c r="G9" s="1009">
        <v>0</v>
      </c>
      <c r="H9" s="1009">
        <v>0</v>
      </c>
      <c r="I9" s="1009">
        <v>834</v>
      </c>
      <c r="J9" s="1009">
        <v>0</v>
      </c>
      <c r="K9" s="1009">
        <v>50</v>
      </c>
      <c r="L9" s="1009">
        <v>0</v>
      </c>
      <c r="M9" s="1009">
        <v>1080</v>
      </c>
      <c r="N9" s="1009">
        <v>620</v>
      </c>
      <c r="O9" s="1009">
        <v>161</v>
      </c>
      <c r="P9" s="1009">
        <v>0</v>
      </c>
      <c r="Q9" s="978">
        <f>SUM(D9:P9)</f>
        <v>2745</v>
      </c>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2"/>
      <c r="AY9" s="852"/>
      <c r="AZ9" s="852"/>
      <c r="BA9" s="852"/>
      <c r="BB9" s="852"/>
      <c r="BC9" s="852"/>
      <c r="BD9" s="852"/>
      <c r="BE9" s="852"/>
      <c r="BF9" s="852"/>
      <c r="BG9" s="852"/>
      <c r="BH9" s="852"/>
      <c r="BI9" s="852"/>
      <c r="BJ9" s="852"/>
      <c r="BK9" s="852"/>
      <c r="BL9" s="852"/>
      <c r="BM9" s="852"/>
      <c r="BN9" s="852"/>
      <c r="BO9" s="852"/>
      <c r="BP9" s="852"/>
      <c r="BQ9" s="852"/>
      <c r="BR9" s="852"/>
      <c r="BS9" s="852"/>
      <c r="BT9" s="852"/>
      <c r="BU9" s="852"/>
      <c r="BV9" s="852"/>
      <c r="BW9" s="852"/>
      <c r="BX9" s="852"/>
      <c r="BY9" s="852"/>
      <c r="BZ9" s="852"/>
      <c r="CA9" s="852"/>
      <c r="CB9" s="852"/>
      <c r="CC9" s="852"/>
      <c r="CD9" s="852"/>
      <c r="CE9" s="852"/>
      <c r="CF9" s="852"/>
      <c r="CG9" s="852"/>
      <c r="CH9" s="852"/>
      <c r="CI9" s="852"/>
      <c r="CJ9" s="852"/>
      <c r="CK9" s="852"/>
      <c r="CL9" s="852"/>
      <c r="CM9" s="852"/>
      <c r="CN9" s="852"/>
      <c r="CO9" s="852"/>
      <c r="CP9" s="852"/>
      <c r="CQ9" s="852"/>
      <c r="CR9" s="852"/>
      <c r="CS9" s="852"/>
      <c r="CT9" s="852"/>
      <c r="CU9" s="852"/>
      <c r="CV9" s="852"/>
      <c r="CW9" s="852"/>
      <c r="CX9" s="852"/>
      <c r="CY9" s="852"/>
      <c r="CZ9" s="852"/>
      <c r="DA9" s="852"/>
      <c r="DB9" s="852"/>
      <c r="DC9" s="852"/>
      <c r="DD9" s="852"/>
      <c r="DE9" s="852"/>
      <c r="DF9" s="852"/>
      <c r="DG9" s="852"/>
      <c r="DH9" s="852"/>
      <c r="DI9" s="852"/>
      <c r="DJ9" s="852"/>
      <c r="DK9" s="852"/>
      <c r="DL9" s="852"/>
      <c r="DM9" s="852"/>
      <c r="DN9" s="852"/>
      <c r="DO9" s="852"/>
      <c r="DP9" s="852"/>
      <c r="DQ9" s="852"/>
      <c r="DR9" s="852"/>
      <c r="DS9" s="852"/>
      <c r="DT9" s="852"/>
      <c r="DU9" s="852"/>
      <c r="DV9" s="852"/>
      <c r="DW9" s="852"/>
      <c r="DX9" s="852"/>
      <c r="DY9" s="852"/>
      <c r="DZ9" s="852"/>
      <c r="EA9" s="852"/>
      <c r="EB9" s="852"/>
      <c r="EC9" s="852"/>
      <c r="ED9" s="852"/>
      <c r="EE9" s="852"/>
      <c r="EF9" s="852"/>
      <c r="EG9" s="852"/>
      <c r="EH9" s="852"/>
      <c r="EI9" s="852"/>
      <c r="EJ9" s="852"/>
      <c r="EK9" s="852"/>
      <c r="EL9" s="852"/>
      <c r="EM9" s="852"/>
      <c r="EN9" s="852"/>
      <c r="EO9" s="852"/>
      <c r="EP9" s="852"/>
      <c r="EQ9" s="852"/>
      <c r="ER9" s="852"/>
      <c r="ES9" s="852"/>
      <c r="ET9" s="852"/>
      <c r="EU9" s="852"/>
      <c r="EV9" s="852"/>
      <c r="EW9" s="852"/>
      <c r="EX9" s="852"/>
      <c r="EY9" s="852"/>
      <c r="EZ9" s="852"/>
      <c r="FA9" s="852"/>
      <c r="FB9" s="852"/>
      <c r="FC9" s="852"/>
      <c r="FD9" s="852"/>
      <c r="FE9" s="852"/>
      <c r="FF9" s="852"/>
      <c r="FG9" s="852"/>
      <c r="FH9" s="852"/>
      <c r="FI9" s="852"/>
      <c r="FJ9" s="852"/>
      <c r="FK9" s="852"/>
      <c r="FL9" s="852"/>
      <c r="FM9" s="852"/>
      <c r="FN9" s="852"/>
      <c r="FO9" s="852"/>
      <c r="FP9" s="852"/>
      <c r="FQ9" s="852"/>
      <c r="FR9" s="852"/>
      <c r="FS9" s="852"/>
      <c r="FT9" s="852"/>
      <c r="FU9" s="852"/>
      <c r="FV9" s="852"/>
      <c r="FW9" s="852"/>
      <c r="FX9" s="852"/>
      <c r="FY9" s="852"/>
      <c r="FZ9" s="852"/>
      <c r="GA9" s="852"/>
      <c r="GB9" s="852"/>
      <c r="GC9" s="852"/>
      <c r="GD9" s="852"/>
      <c r="GE9" s="852"/>
      <c r="GF9" s="852"/>
      <c r="GG9" s="852"/>
      <c r="GH9" s="852"/>
      <c r="GI9" s="852"/>
      <c r="GJ9" s="852"/>
      <c r="GK9" s="852"/>
      <c r="GL9" s="852"/>
      <c r="GM9" s="852"/>
      <c r="GN9" s="852"/>
      <c r="GO9" s="852"/>
      <c r="GP9" s="852"/>
      <c r="GQ9" s="852"/>
      <c r="GR9" s="852"/>
      <c r="GS9" s="852"/>
      <c r="GT9" s="852"/>
      <c r="GU9" s="852"/>
      <c r="GV9" s="852"/>
      <c r="GW9" s="852"/>
      <c r="GX9" s="852"/>
      <c r="GY9" s="852"/>
      <c r="GZ9" s="852"/>
      <c r="HA9" s="852"/>
      <c r="HB9" s="852"/>
      <c r="HC9" s="852"/>
      <c r="HD9" s="852"/>
      <c r="HE9" s="852"/>
      <c r="HF9" s="852"/>
      <c r="HG9" s="852"/>
      <c r="HH9" s="852"/>
      <c r="HI9" s="852"/>
      <c r="HJ9" s="852"/>
      <c r="HK9" s="852"/>
      <c r="HL9" s="852"/>
      <c r="HM9" s="852"/>
      <c r="HN9" s="852"/>
      <c r="HO9" s="852"/>
      <c r="HP9" s="852"/>
      <c r="HQ9" s="852"/>
      <c r="HR9" s="852"/>
      <c r="HS9" s="852"/>
      <c r="HT9" s="852"/>
      <c r="HU9" s="852"/>
      <c r="HV9" s="852"/>
      <c r="HW9" s="852"/>
      <c r="HX9" s="852"/>
      <c r="HY9" s="852"/>
      <c r="HZ9" s="852"/>
      <c r="IA9" s="852"/>
      <c r="IB9" s="852"/>
      <c r="IC9" s="852"/>
      <c r="ID9" s="852"/>
      <c r="IE9" s="852"/>
      <c r="IF9" s="852"/>
      <c r="IG9" s="852"/>
      <c r="IH9" s="852"/>
      <c r="II9" s="852"/>
      <c r="IJ9" s="852"/>
      <c r="IK9" s="852"/>
      <c r="IL9" s="852"/>
      <c r="IM9" s="852"/>
      <c r="IN9" s="852"/>
      <c r="IO9" s="852"/>
      <c r="IP9" s="852"/>
      <c r="IQ9" s="852"/>
      <c r="IR9" s="852"/>
      <c r="IS9" s="852"/>
      <c r="IT9" s="852"/>
      <c r="IU9" s="852"/>
      <c r="IV9" s="852"/>
    </row>
    <row r="10" spans="1:256" ht="17.25">
      <c r="A10" s="869">
        <v>3</v>
      </c>
      <c r="B10" s="876"/>
      <c r="C10" s="877" t="s">
        <v>639</v>
      </c>
      <c r="D10" s="218"/>
      <c r="E10" s="218"/>
      <c r="F10" s="218"/>
      <c r="G10" s="218"/>
      <c r="H10" s="218"/>
      <c r="I10" s="218"/>
      <c r="J10" s="218"/>
      <c r="K10" s="218"/>
      <c r="L10" s="218"/>
      <c r="M10" s="218"/>
      <c r="N10" s="218"/>
      <c r="O10" s="218"/>
      <c r="P10" s="218"/>
      <c r="Q10" s="878">
        <f aca="true" t="shared" si="0" ref="Q10:Q55">SUM(D10:P10)</f>
        <v>0</v>
      </c>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7"/>
      <c r="AY10" s="877"/>
      <c r="AZ10" s="877"/>
      <c r="BA10" s="877"/>
      <c r="BB10" s="877"/>
      <c r="BC10" s="877"/>
      <c r="BD10" s="877"/>
      <c r="BE10" s="877"/>
      <c r="BF10" s="877"/>
      <c r="BG10" s="877"/>
      <c r="BH10" s="877"/>
      <c r="BI10" s="877"/>
      <c r="BJ10" s="877"/>
      <c r="BK10" s="877"/>
      <c r="BL10" s="877"/>
      <c r="BM10" s="877"/>
      <c r="BN10" s="877"/>
      <c r="BO10" s="877"/>
      <c r="BP10" s="877"/>
      <c r="BQ10" s="877"/>
      <c r="BR10" s="877"/>
      <c r="BS10" s="877"/>
      <c r="BT10" s="877"/>
      <c r="BU10" s="877"/>
      <c r="BV10" s="877"/>
      <c r="BW10" s="877"/>
      <c r="BX10" s="877"/>
      <c r="BY10" s="877"/>
      <c r="BZ10" s="877"/>
      <c r="CA10" s="877"/>
      <c r="CB10" s="877"/>
      <c r="CC10" s="877"/>
      <c r="CD10" s="877"/>
      <c r="CE10" s="877"/>
      <c r="CF10" s="877"/>
      <c r="CG10" s="877"/>
      <c r="CH10" s="877"/>
      <c r="CI10" s="877"/>
      <c r="CJ10" s="877"/>
      <c r="CK10" s="877"/>
      <c r="CL10" s="877"/>
      <c r="CM10" s="877"/>
      <c r="CN10" s="877"/>
      <c r="CO10" s="877"/>
      <c r="CP10" s="877"/>
      <c r="CQ10" s="877"/>
      <c r="CR10" s="877"/>
      <c r="CS10" s="877"/>
      <c r="CT10" s="877"/>
      <c r="CU10" s="877"/>
      <c r="CV10" s="877"/>
      <c r="CW10" s="877"/>
      <c r="CX10" s="877"/>
      <c r="CY10" s="877"/>
      <c r="CZ10" s="877"/>
      <c r="DA10" s="877"/>
      <c r="DB10" s="877"/>
      <c r="DC10" s="877"/>
      <c r="DD10" s="877"/>
      <c r="DE10" s="877"/>
      <c r="DF10" s="877"/>
      <c r="DG10" s="877"/>
      <c r="DH10" s="877"/>
      <c r="DI10" s="877"/>
      <c r="DJ10" s="877"/>
      <c r="DK10" s="877"/>
      <c r="DL10" s="877"/>
      <c r="DM10" s="877"/>
      <c r="DN10" s="877"/>
      <c r="DO10" s="877"/>
      <c r="DP10" s="877"/>
      <c r="DQ10" s="877"/>
      <c r="DR10" s="877"/>
      <c r="DS10" s="877"/>
      <c r="DT10" s="877"/>
      <c r="DU10" s="877"/>
      <c r="DV10" s="877"/>
      <c r="DW10" s="877"/>
      <c r="DX10" s="877"/>
      <c r="DY10" s="877"/>
      <c r="DZ10" s="877"/>
      <c r="EA10" s="877"/>
      <c r="EB10" s="877"/>
      <c r="EC10" s="877"/>
      <c r="ED10" s="877"/>
      <c r="EE10" s="877"/>
      <c r="EF10" s="877"/>
      <c r="EG10" s="877"/>
      <c r="EH10" s="877"/>
      <c r="EI10" s="877"/>
      <c r="EJ10" s="877"/>
      <c r="EK10" s="877"/>
      <c r="EL10" s="877"/>
      <c r="EM10" s="877"/>
      <c r="EN10" s="877"/>
      <c r="EO10" s="877"/>
      <c r="EP10" s="877"/>
      <c r="EQ10" s="877"/>
      <c r="ER10" s="877"/>
      <c r="ES10" s="877"/>
      <c r="ET10" s="877"/>
      <c r="EU10" s="877"/>
      <c r="EV10" s="877"/>
      <c r="EW10" s="877"/>
      <c r="EX10" s="877"/>
      <c r="EY10" s="877"/>
      <c r="EZ10" s="877"/>
      <c r="FA10" s="877"/>
      <c r="FB10" s="877"/>
      <c r="FC10" s="877"/>
      <c r="FD10" s="877"/>
      <c r="FE10" s="877"/>
      <c r="FF10" s="877"/>
      <c r="FG10" s="877"/>
      <c r="FH10" s="877"/>
      <c r="FI10" s="877"/>
      <c r="FJ10" s="877"/>
      <c r="FK10" s="877"/>
      <c r="FL10" s="877"/>
      <c r="FM10" s="877"/>
      <c r="FN10" s="877"/>
      <c r="FO10" s="877"/>
      <c r="FP10" s="877"/>
      <c r="FQ10" s="877"/>
      <c r="FR10" s="877"/>
      <c r="FS10" s="877"/>
      <c r="FT10" s="877"/>
      <c r="FU10" s="877"/>
      <c r="FV10" s="877"/>
      <c r="FW10" s="877"/>
      <c r="FX10" s="877"/>
      <c r="FY10" s="877"/>
      <c r="FZ10" s="877"/>
      <c r="GA10" s="877"/>
      <c r="GB10" s="877"/>
      <c r="GC10" s="877"/>
      <c r="GD10" s="877"/>
      <c r="GE10" s="877"/>
      <c r="GF10" s="877"/>
      <c r="GG10" s="877"/>
      <c r="GH10" s="877"/>
      <c r="GI10" s="877"/>
      <c r="GJ10" s="877"/>
      <c r="GK10" s="877"/>
      <c r="GL10" s="877"/>
      <c r="GM10" s="877"/>
      <c r="GN10" s="877"/>
      <c r="GO10" s="877"/>
      <c r="GP10" s="877"/>
      <c r="GQ10" s="877"/>
      <c r="GR10" s="877"/>
      <c r="GS10" s="877"/>
      <c r="GT10" s="877"/>
      <c r="GU10" s="877"/>
      <c r="GV10" s="877"/>
      <c r="GW10" s="877"/>
      <c r="GX10" s="877"/>
      <c r="GY10" s="877"/>
      <c r="GZ10" s="877"/>
      <c r="HA10" s="877"/>
      <c r="HB10" s="877"/>
      <c r="HC10" s="877"/>
      <c r="HD10" s="877"/>
      <c r="HE10" s="877"/>
      <c r="HF10" s="877"/>
      <c r="HG10" s="877"/>
      <c r="HH10" s="877"/>
      <c r="HI10" s="877"/>
      <c r="HJ10" s="877"/>
      <c r="HK10" s="877"/>
      <c r="HL10" s="877"/>
      <c r="HM10" s="877"/>
      <c r="HN10" s="877"/>
      <c r="HO10" s="877"/>
      <c r="HP10" s="877"/>
      <c r="HQ10" s="877"/>
      <c r="HR10" s="877"/>
      <c r="HS10" s="877"/>
      <c r="HT10" s="877"/>
      <c r="HU10" s="877"/>
      <c r="HV10" s="877"/>
      <c r="HW10" s="877"/>
      <c r="HX10" s="877"/>
      <c r="HY10" s="877"/>
      <c r="HZ10" s="877"/>
      <c r="IA10" s="877"/>
      <c r="IB10" s="877"/>
      <c r="IC10" s="877"/>
      <c r="ID10" s="877"/>
      <c r="IE10" s="877"/>
      <c r="IF10" s="877"/>
      <c r="IG10" s="877"/>
      <c r="IH10" s="877"/>
      <c r="II10" s="877"/>
      <c r="IJ10" s="877"/>
      <c r="IK10" s="877"/>
      <c r="IL10" s="877"/>
      <c r="IM10" s="877"/>
      <c r="IN10" s="877"/>
      <c r="IO10" s="877"/>
      <c r="IP10" s="877"/>
      <c r="IQ10" s="877"/>
      <c r="IR10" s="877"/>
      <c r="IS10" s="877"/>
      <c r="IT10" s="877"/>
      <c r="IU10" s="877"/>
      <c r="IV10" s="877"/>
    </row>
    <row r="11" spans="1:256" ht="17.25">
      <c r="A11" s="869">
        <v>4</v>
      </c>
      <c r="B11" s="875"/>
      <c r="C11" s="879" t="s">
        <v>1120</v>
      </c>
      <c r="D11" s="880">
        <f>SUM(D9:D10)</f>
        <v>0</v>
      </c>
      <c r="E11" s="880">
        <f aca="true" t="shared" si="1" ref="E11:P11">SUM(E9:E10)</f>
        <v>0</v>
      </c>
      <c r="F11" s="880">
        <f t="shared" si="1"/>
        <v>0</v>
      </c>
      <c r="G11" s="880">
        <f t="shared" si="1"/>
        <v>0</v>
      </c>
      <c r="H11" s="880">
        <f t="shared" si="1"/>
        <v>0</v>
      </c>
      <c r="I11" s="880">
        <f t="shared" si="1"/>
        <v>834</v>
      </c>
      <c r="J11" s="880">
        <f t="shared" si="1"/>
        <v>0</v>
      </c>
      <c r="K11" s="880">
        <f t="shared" si="1"/>
        <v>50</v>
      </c>
      <c r="L11" s="880">
        <f t="shared" si="1"/>
        <v>0</v>
      </c>
      <c r="M11" s="880">
        <f t="shared" si="1"/>
        <v>1080</v>
      </c>
      <c r="N11" s="880">
        <f t="shared" si="1"/>
        <v>620</v>
      </c>
      <c r="O11" s="880">
        <f t="shared" si="1"/>
        <v>161</v>
      </c>
      <c r="P11" s="880">
        <f t="shared" si="1"/>
        <v>0</v>
      </c>
      <c r="Q11" s="881">
        <f t="shared" si="0"/>
        <v>2745</v>
      </c>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7"/>
      <c r="AY11" s="867"/>
      <c r="AZ11" s="867"/>
      <c r="BA11" s="867"/>
      <c r="BB11" s="867"/>
      <c r="BC11" s="867"/>
      <c r="BD11" s="867"/>
      <c r="BE11" s="867"/>
      <c r="BF11" s="867"/>
      <c r="BG11" s="867"/>
      <c r="BH11" s="867"/>
      <c r="BI11" s="867"/>
      <c r="BJ11" s="867"/>
      <c r="BK11" s="867"/>
      <c r="BL11" s="867"/>
      <c r="BM11" s="867"/>
      <c r="BN11" s="867"/>
      <c r="BO11" s="867"/>
      <c r="BP11" s="867"/>
      <c r="BQ11" s="867"/>
      <c r="BR11" s="867"/>
      <c r="BS11" s="867"/>
      <c r="BT11" s="867"/>
      <c r="BU11" s="867"/>
      <c r="BV11" s="867"/>
      <c r="BW11" s="867"/>
      <c r="BX11" s="867"/>
      <c r="BY11" s="867"/>
      <c r="BZ11" s="867"/>
      <c r="CA11" s="867"/>
      <c r="CB11" s="867"/>
      <c r="CC11" s="867"/>
      <c r="CD11" s="867"/>
      <c r="CE11" s="867"/>
      <c r="CF11" s="867"/>
      <c r="CG11" s="867"/>
      <c r="CH11" s="867"/>
      <c r="CI11" s="867"/>
      <c r="CJ11" s="867"/>
      <c r="CK11" s="867"/>
      <c r="CL11" s="867"/>
      <c r="CM11" s="867"/>
      <c r="CN11" s="867"/>
      <c r="CO11" s="867"/>
      <c r="CP11" s="867"/>
      <c r="CQ11" s="867"/>
      <c r="CR11" s="867"/>
      <c r="CS11" s="867"/>
      <c r="CT11" s="867"/>
      <c r="CU11" s="867"/>
      <c r="CV11" s="867"/>
      <c r="CW11" s="867"/>
      <c r="CX11" s="867"/>
      <c r="CY11" s="867"/>
      <c r="CZ11" s="867"/>
      <c r="DA11" s="867"/>
      <c r="DB11" s="867"/>
      <c r="DC11" s="867"/>
      <c r="DD11" s="867"/>
      <c r="DE11" s="867"/>
      <c r="DF11" s="867"/>
      <c r="DG11" s="867"/>
      <c r="DH11" s="867"/>
      <c r="DI11" s="867"/>
      <c r="DJ11" s="867"/>
      <c r="DK11" s="867"/>
      <c r="DL11" s="867"/>
      <c r="DM11" s="867"/>
      <c r="DN11" s="867"/>
      <c r="DO11" s="867"/>
      <c r="DP11" s="867"/>
      <c r="DQ11" s="867"/>
      <c r="DR11" s="867"/>
      <c r="DS11" s="867"/>
      <c r="DT11" s="867"/>
      <c r="DU11" s="867"/>
      <c r="DV11" s="867"/>
      <c r="DW11" s="867"/>
      <c r="DX11" s="867"/>
      <c r="DY11" s="867"/>
      <c r="DZ11" s="867"/>
      <c r="EA11" s="867"/>
      <c r="EB11" s="867"/>
      <c r="EC11" s="867"/>
      <c r="ED11" s="867"/>
      <c r="EE11" s="867"/>
      <c r="EF11" s="867"/>
      <c r="EG11" s="867"/>
      <c r="EH11" s="867"/>
      <c r="EI11" s="867"/>
      <c r="EJ11" s="867"/>
      <c r="EK11" s="867"/>
      <c r="EL11" s="867"/>
      <c r="EM11" s="867"/>
      <c r="EN11" s="867"/>
      <c r="EO11" s="867"/>
      <c r="EP11" s="867"/>
      <c r="EQ11" s="867"/>
      <c r="ER11" s="867"/>
      <c r="ES11" s="867"/>
      <c r="ET11" s="867"/>
      <c r="EU11" s="867"/>
      <c r="EV11" s="867"/>
      <c r="EW11" s="867"/>
      <c r="EX11" s="867"/>
      <c r="EY11" s="867"/>
      <c r="EZ11" s="867"/>
      <c r="FA11" s="867"/>
      <c r="FB11" s="867"/>
      <c r="FC11" s="867"/>
      <c r="FD11" s="867"/>
      <c r="FE11" s="867"/>
      <c r="FF11" s="867"/>
      <c r="FG11" s="867"/>
      <c r="FH11" s="867"/>
      <c r="FI11" s="867"/>
      <c r="FJ11" s="867"/>
      <c r="FK11" s="867"/>
      <c r="FL11" s="867"/>
      <c r="FM11" s="867"/>
      <c r="FN11" s="867"/>
      <c r="FO11" s="867"/>
      <c r="FP11" s="867"/>
      <c r="FQ11" s="867"/>
      <c r="FR11" s="867"/>
      <c r="FS11" s="867"/>
      <c r="FT11" s="867"/>
      <c r="FU11" s="867"/>
      <c r="FV11" s="867"/>
      <c r="FW11" s="867"/>
      <c r="FX11" s="867"/>
      <c r="FY11" s="867"/>
      <c r="FZ11" s="867"/>
      <c r="GA11" s="867"/>
      <c r="GB11" s="867"/>
      <c r="GC11" s="867"/>
      <c r="GD11" s="867"/>
      <c r="GE11" s="867"/>
      <c r="GF11" s="867"/>
      <c r="GG11" s="867"/>
      <c r="GH11" s="867"/>
      <c r="GI11" s="867"/>
      <c r="GJ11" s="867"/>
      <c r="GK11" s="867"/>
      <c r="GL11" s="867"/>
      <c r="GM11" s="867"/>
      <c r="GN11" s="867"/>
      <c r="GO11" s="867"/>
      <c r="GP11" s="867"/>
      <c r="GQ11" s="867"/>
      <c r="GR11" s="867"/>
      <c r="GS11" s="867"/>
      <c r="GT11" s="867"/>
      <c r="GU11" s="867"/>
      <c r="GV11" s="867"/>
      <c r="GW11" s="867"/>
      <c r="GX11" s="867"/>
      <c r="GY11" s="867"/>
      <c r="GZ11" s="867"/>
      <c r="HA11" s="867"/>
      <c r="HB11" s="867"/>
      <c r="HC11" s="867"/>
      <c r="HD11" s="867"/>
      <c r="HE11" s="867"/>
      <c r="HF11" s="867"/>
      <c r="HG11" s="867"/>
      <c r="HH11" s="867"/>
      <c r="HI11" s="867"/>
      <c r="HJ11" s="867"/>
      <c r="HK11" s="867"/>
      <c r="HL11" s="867"/>
      <c r="HM11" s="867"/>
      <c r="HN11" s="867"/>
      <c r="HO11" s="867"/>
      <c r="HP11" s="867"/>
      <c r="HQ11" s="867"/>
      <c r="HR11" s="867"/>
      <c r="HS11" s="867"/>
      <c r="HT11" s="867"/>
      <c r="HU11" s="867"/>
      <c r="HV11" s="867"/>
      <c r="HW11" s="867"/>
      <c r="HX11" s="867"/>
      <c r="HY11" s="867"/>
      <c r="HZ11" s="867"/>
      <c r="IA11" s="867"/>
      <c r="IB11" s="867"/>
      <c r="IC11" s="867"/>
      <c r="ID11" s="867"/>
      <c r="IE11" s="867"/>
      <c r="IF11" s="867"/>
      <c r="IG11" s="867"/>
      <c r="IH11" s="867"/>
      <c r="II11" s="867"/>
      <c r="IJ11" s="867"/>
      <c r="IK11" s="867"/>
      <c r="IL11" s="867"/>
      <c r="IM11" s="867"/>
      <c r="IN11" s="867"/>
      <c r="IO11" s="867"/>
      <c r="IP11" s="867"/>
      <c r="IQ11" s="867"/>
      <c r="IR11" s="867"/>
      <c r="IS11" s="867"/>
      <c r="IT11" s="867"/>
      <c r="IU11" s="867"/>
      <c r="IV11" s="867"/>
    </row>
    <row r="12" spans="1:256" s="1429" customFormat="1" ht="30" customHeight="1">
      <c r="A12" s="869">
        <v>5</v>
      </c>
      <c r="B12" s="1425" t="s">
        <v>175</v>
      </c>
      <c r="C12" s="1426" t="s">
        <v>686</v>
      </c>
      <c r="D12" s="1427"/>
      <c r="E12" s="1427"/>
      <c r="F12" s="1427"/>
      <c r="G12" s="1427"/>
      <c r="H12" s="1427"/>
      <c r="I12" s="1427"/>
      <c r="J12" s="1427"/>
      <c r="K12" s="1427"/>
      <c r="L12" s="1427"/>
      <c r="M12" s="1427"/>
      <c r="N12" s="1427"/>
      <c r="O12" s="1427">
        <v>2000</v>
      </c>
      <c r="P12" s="1427">
        <v>1401</v>
      </c>
      <c r="Q12" s="1428">
        <f t="shared" si="0"/>
        <v>3401</v>
      </c>
      <c r="R12" s="1426"/>
      <c r="S12" s="1426"/>
      <c r="T12" s="1426"/>
      <c r="U12" s="1426"/>
      <c r="V12" s="1426"/>
      <c r="W12" s="1426"/>
      <c r="X12" s="1426"/>
      <c r="Y12" s="1426"/>
      <c r="Z12" s="1426"/>
      <c r="AA12" s="1426"/>
      <c r="AB12" s="1426"/>
      <c r="AC12" s="1426"/>
      <c r="AD12" s="1426"/>
      <c r="AE12" s="1426"/>
      <c r="AF12" s="1426"/>
      <c r="AG12" s="1426"/>
      <c r="AH12" s="1426"/>
      <c r="AI12" s="1426"/>
      <c r="AJ12" s="1426"/>
      <c r="AK12" s="1426"/>
      <c r="AL12" s="1426"/>
      <c r="AM12" s="1426"/>
      <c r="AN12" s="1426"/>
      <c r="AO12" s="1426"/>
      <c r="AP12" s="1426"/>
      <c r="AQ12" s="1426"/>
      <c r="AR12" s="1426"/>
      <c r="AS12" s="1426"/>
      <c r="AT12" s="1426"/>
      <c r="AU12" s="1426"/>
      <c r="AV12" s="1426"/>
      <c r="AW12" s="1426"/>
      <c r="AX12" s="1426"/>
      <c r="AY12" s="1426"/>
      <c r="AZ12" s="1426"/>
      <c r="BA12" s="1426"/>
      <c r="BB12" s="1426"/>
      <c r="BC12" s="1426"/>
      <c r="BD12" s="1426"/>
      <c r="BE12" s="1426"/>
      <c r="BF12" s="1426"/>
      <c r="BG12" s="1426"/>
      <c r="BH12" s="1426"/>
      <c r="BI12" s="1426"/>
      <c r="BJ12" s="1426"/>
      <c r="BK12" s="1426"/>
      <c r="BL12" s="1426"/>
      <c r="BM12" s="1426"/>
      <c r="BN12" s="1426"/>
      <c r="BO12" s="1426"/>
      <c r="BP12" s="1426"/>
      <c r="BQ12" s="1426"/>
      <c r="BR12" s="1426"/>
      <c r="BS12" s="1426"/>
      <c r="BT12" s="1426"/>
      <c r="BU12" s="1426"/>
      <c r="BV12" s="1426"/>
      <c r="BW12" s="1426"/>
      <c r="BX12" s="1426"/>
      <c r="BY12" s="1426"/>
      <c r="BZ12" s="1426"/>
      <c r="CA12" s="1426"/>
      <c r="CB12" s="1426"/>
      <c r="CC12" s="1426"/>
      <c r="CD12" s="1426"/>
      <c r="CE12" s="1426"/>
      <c r="CF12" s="1426"/>
      <c r="CG12" s="1426"/>
      <c r="CH12" s="1426"/>
      <c r="CI12" s="1426"/>
      <c r="CJ12" s="1426"/>
      <c r="CK12" s="1426"/>
      <c r="CL12" s="1426"/>
      <c r="CM12" s="1426"/>
      <c r="CN12" s="1426"/>
      <c r="CO12" s="1426"/>
      <c r="CP12" s="1426"/>
      <c r="CQ12" s="1426"/>
      <c r="CR12" s="1426"/>
      <c r="CS12" s="1426"/>
      <c r="CT12" s="1426"/>
      <c r="CU12" s="1426"/>
      <c r="CV12" s="1426"/>
      <c r="CW12" s="1426"/>
      <c r="CX12" s="1426"/>
      <c r="CY12" s="1426"/>
      <c r="CZ12" s="1426"/>
      <c r="DA12" s="1426"/>
      <c r="DB12" s="1426"/>
      <c r="DC12" s="1426"/>
      <c r="DD12" s="1426"/>
      <c r="DE12" s="1426"/>
      <c r="DF12" s="1426"/>
      <c r="DG12" s="1426"/>
      <c r="DH12" s="1426"/>
      <c r="DI12" s="1426"/>
      <c r="DJ12" s="1426"/>
      <c r="DK12" s="1426"/>
      <c r="DL12" s="1426"/>
      <c r="DM12" s="1426"/>
      <c r="DN12" s="1426"/>
      <c r="DO12" s="1426"/>
      <c r="DP12" s="1426"/>
      <c r="DQ12" s="1426"/>
      <c r="DR12" s="1426"/>
      <c r="DS12" s="1426"/>
      <c r="DT12" s="1426"/>
      <c r="DU12" s="1426"/>
      <c r="DV12" s="1426"/>
      <c r="DW12" s="1426"/>
      <c r="DX12" s="1426"/>
      <c r="DY12" s="1426"/>
      <c r="DZ12" s="1426"/>
      <c r="EA12" s="1426"/>
      <c r="EB12" s="1426"/>
      <c r="EC12" s="1426"/>
      <c r="ED12" s="1426"/>
      <c r="EE12" s="1426"/>
      <c r="EF12" s="1426"/>
      <c r="EG12" s="1426"/>
      <c r="EH12" s="1426"/>
      <c r="EI12" s="1426"/>
      <c r="EJ12" s="1426"/>
      <c r="EK12" s="1426"/>
      <c r="EL12" s="1426"/>
      <c r="EM12" s="1426"/>
      <c r="EN12" s="1426"/>
      <c r="EO12" s="1426"/>
      <c r="EP12" s="1426"/>
      <c r="EQ12" s="1426"/>
      <c r="ER12" s="1426"/>
      <c r="ES12" s="1426"/>
      <c r="ET12" s="1426"/>
      <c r="EU12" s="1426"/>
      <c r="EV12" s="1426"/>
      <c r="EW12" s="1426"/>
      <c r="EX12" s="1426"/>
      <c r="EY12" s="1426"/>
      <c r="EZ12" s="1426"/>
      <c r="FA12" s="1426"/>
      <c r="FB12" s="1426"/>
      <c r="FC12" s="1426"/>
      <c r="FD12" s="1426"/>
      <c r="FE12" s="1426"/>
      <c r="FF12" s="1426"/>
      <c r="FG12" s="1426"/>
      <c r="FH12" s="1426"/>
      <c r="FI12" s="1426"/>
      <c r="FJ12" s="1426"/>
      <c r="FK12" s="1426"/>
      <c r="FL12" s="1426"/>
      <c r="FM12" s="1426"/>
      <c r="FN12" s="1426"/>
      <c r="FO12" s="1426"/>
      <c r="FP12" s="1426"/>
      <c r="FQ12" s="1426"/>
      <c r="FR12" s="1426"/>
      <c r="FS12" s="1426"/>
      <c r="FT12" s="1426"/>
      <c r="FU12" s="1426"/>
      <c r="FV12" s="1426"/>
      <c r="FW12" s="1426"/>
      <c r="FX12" s="1426"/>
      <c r="FY12" s="1426"/>
      <c r="FZ12" s="1426"/>
      <c r="GA12" s="1426"/>
      <c r="GB12" s="1426"/>
      <c r="GC12" s="1426"/>
      <c r="GD12" s="1426"/>
      <c r="GE12" s="1426"/>
      <c r="GF12" s="1426"/>
      <c r="GG12" s="1426"/>
      <c r="GH12" s="1426"/>
      <c r="GI12" s="1426"/>
      <c r="GJ12" s="1426"/>
      <c r="GK12" s="1426"/>
      <c r="GL12" s="1426"/>
      <c r="GM12" s="1426"/>
      <c r="GN12" s="1426"/>
      <c r="GO12" s="1426"/>
      <c r="GP12" s="1426"/>
      <c r="GQ12" s="1426"/>
      <c r="GR12" s="1426"/>
      <c r="GS12" s="1426"/>
      <c r="GT12" s="1426"/>
      <c r="GU12" s="1426"/>
      <c r="GV12" s="1426"/>
      <c r="GW12" s="1426"/>
      <c r="GX12" s="1426"/>
      <c r="GY12" s="1426"/>
      <c r="GZ12" s="1426"/>
      <c r="HA12" s="1426"/>
      <c r="HB12" s="1426"/>
      <c r="HC12" s="1426"/>
      <c r="HD12" s="1426"/>
      <c r="HE12" s="1426"/>
      <c r="HF12" s="1426"/>
      <c r="HG12" s="1426"/>
      <c r="HH12" s="1426"/>
      <c r="HI12" s="1426"/>
      <c r="HJ12" s="1426"/>
      <c r="HK12" s="1426"/>
      <c r="HL12" s="1426"/>
      <c r="HM12" s="1426"/>
      <c r="HN12" s="1426"/>
      <c r="HO12" s="1426"/>
      <c r="HP12" s="1426"/>
      <c r="HQ12" s="1426"/>
      <c r="HR12" s="1426"/>
      <c r="HS12" s="1426"/>
      <c r="HT12" s="1426"/>
      <c r="HU12" s="1426"/>
      <c r="HV12" s="1426"/>
      <c r="HW12" s="1426"/>
      <c r="HX12" s="1426"/>
      <c r="HY12" s="1426"/>
      <c r="HZ12" s="1426"/>
      <c r="IA12" s="1426"/>
      <c r="IB12" s="1426"/>
      <c r="IC12" s="1426"/>
      <c r="ID12" s="1426"/>
      <c r="IE12" s="1426"/>
      <c r="IF12" s="1426"/>
      <c r="IG12" s="1426"/>
      <c r="IH12" s="1426"/>
      <c r="II12" s="1426"/>
      <c r="IJ12" s="1426"/>
      <c r="IK12" s="1426"/>
      <c r="IL12" s="1426"/>
      <c r="IM12" s="1426"/>
      <c r="IN12" s="1426"/>
      <c r="IO12" s="1426"/>
      <c r="IP12" s="1426"/>
      <c r="IQ12" s="1426"/>
      <c r="IR12" s="1426"/>
      <c r="IS12" s="1426"/>
      <c r="IT12" s="1426"/>
      <c r="IU12" s="1426"/>
      <c r="IV12" s="1426"/>
    </row>
    <row r="13" spans="1:256" s="867" customFormat="1" ht="18" customHeight="1">
      <c r="A13" s="869">
        <v>6</v>
      </c>
      <c r="B13" s="875"/>
      <c r="C13" s="867" t="s">
        <v>1080</v>
      </c>
      <c r="D13" s="1009">
        <v>0</v>
      </c>
      <c r="E13" s="1009">
        <v>0</v>
      </c>
      <c r="F13" s="1009">
        <v>0</v>
      </c>
      <c r="G13" s="1009">
        <v>188</v>
      </c>
      <c r="H13" s="1009">
        <v>25</v>
      </c>
      <c r="I13" s="1009">
        <v>40</v>
      </c>
      <c r="J13" s="1009">
        <v>0</v>
      </c>
      <c r="K13" s="1009">
        <v>0</v>
      </c>
      <c r="L13" s="1009">
        <v>0</v>
      </c>
      <c r="M13" s="1009">
        <v>950</v>
      </c>
      <c r="N13" s="1009">
        <v>90</v>
      </c>
      <c r="O13" s="1009">
        <v>2000</v>
      </c>
      <c r="P13" s="1009">
        <v>108</v>
      </c>
      <c r="Q13" s="978">
        <f>SUM(D13:P13)</f>
        <v>3401</v>
      </c>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852"/>
      <c r="BB13" s="852"/>
      <c r="BC13" s="852"/>
      <c r="BD13" s="852"/>
      <c r="BE13" s="852"/>
      <c r="BF13" s="852"/>
      <c r="BG13" s="852"/>
      <c r="BH13" s="852"/>
      <c r="BI13" s="852"/>
      <c r="BJ13" s="852"/>
      <c r="BK13" s="852"/>
      <c r="BL13" s="852"/>
      <c r="BM13" s="852"/>
      <c r="BN13" s="852"/>
      <c r="BO13" s="852"/>
      <c r="BP13" s="852"/>
      <c r="BQ13" s="852"/>
      <c r="BR13" s="852"/>
      <c r="BS13" s="852"/>
      <c r="BT13" s="852"/>
      <c r="BU13" s="852"/>
      <c r="BV13" s="852"/>
      <c r="BW13" s="852"/>
      <c r="BX13" s="852"/>
      <c r="BY13" s="852"/>
      <c r="BZ13" s="852"/>
      <c r="CA13" s="852"/>
      <c r="CB13" s="852"/>
      <c r="CC13" s="852"/>
      <c r="CD13" s="852"/>
      <c r="CE13" s="852"/>
      <c r="CF13" s="852"/>
      <c r="CG13" s="852"/>
      <c r="CH13" s="852"/>
      <c r="CI13" s="852"/>
      <c r="CJ13" s="852"/>
      <c r="CK13" s="852"/>
      <c r="CL13" s="852"/>
      <c r="CM13" s="852"/>
      <c r="CN13" s="852"/>
      <c r="CO13" s="852"/>
      <c r="CP13" s="852"/>
      <c r="CQ13" s="852"/>
      <c r="CR13" s="852"/>
      <c r="CS13" s="852"/>
      <c r="CT13" s="852"/>
      <c r="CU13" s="852"/>
      <c r="CV13" s="852"/>
      <c r="CW13" s="852"/>
      <c r="CX13" s="852"/>
      <c r="CY13" s="852"/>
      <c r="CZ13" s="852"/>
      <c r="DA13" s="852"/>
      <c r="DB13" s="852"/>
      <c r="DC13" s="852"/>
      <c r="DD13" s="852"/>
      <c r="DE13" s="852"/>
      <c r="DF13" s="852"/>
      <c r="DG13" s="852"/>
      <c r="DH13" s="852"/>
      <c r="DI13" s="852"/>
      <c r="DJ13" s="852"/>
      <c r="DK13" s="852"/>
      <c r="DL13" s="852"/>
      <c r="DM13" s="852"/>
      <c r="DN13" s="852"/>
      <c r="DO13" s="852"/>
      <c r="DP13" s="852"/>
      <c r="DQ13" s="852"/>
      <c r="DR13" s="852"/>
      <c r="DS13" s="852"/>
      <c r="DT13" s="852"/>
      <c r="DU13" s="852"/>
      <c r="DV13" s="852"/>
      <c r="DW13" s="852"/>
      <c r="DX13" s="852"/>
      <c r="DY13" s="852"/>
      <c r="DZ13" s="852"/>
      <c r="EA13" s="852"/>
      <c r="EB13" s="852"/>
      <c r="EC13" s="852"/>
      <c r="ED13" s="852"/>
      <c r="EE13" s="852"/>
      <c r="EF13" s="852"/>
      <c r="EG13" s="852"/>
      <c r="EH13" s="852"/>
      <c r="EI13" s="852"/>
      <c r="EJ13" s="852"/>
      <c r="EK13" s="852"/>
      <c r="EL13" s="852"/>
      <c r="EM13" s="852"/>
      <c r="EN13" s="852"/>
      <c r="EO13" s="852"/>
      <c r="EP13" s="852"/>
      <c r="EQ13" s="852"/>
      <c r="ER13" s="852"/>
      <c r="ES13" s="852"/>
      <c r="ET13" s="852"/>
      <c r="EU13" s="852"/>
      <c r="EV13" s="852"/>
      <c r="EW13" s="852"/>
      <c r="EX13" s="852"/>
      <c r="EY13" s="852"/>
      <c r="EZ13" s="852"/>
      <c r="FA13" s="852"/>
      <c r="FB13" s="852"/>
      <c r="FC13" s="852"/>
      <c r="FD13" s="852"/>
      <c r="FE13" s="852"/>
      <c r="FF13" s="852"/>
      <c r="FG13" s="852"/>
      <c r="FH13" s="852"/>
      <c r="FI13" s="852"/>
      <c r="FJ13" s="852"/>
      <c r="FK13" s="852"/>
      <c r="FL13" s="852"/>
      <c r="FM13" s="852"/>
      <c r="FN13" s="852"/>
      <c r="FO13" s="852"/>
      <c r="FP13" s="852"/>
      <c r="FQ13" s="852"/>
      <c r="FR13" s="852"/>
      <c r="FS13" s="852"/>
      <c r="FT13" s="852"/>
      <c r="FU13" s="852"/>
      <c r="FV13" s="852"/>
      <c r="FW13" s="852"/>
      <c r="FX13" s="852"/>
      <c r="FY13" s="852"/>
      <c r="FZ13" s="852"/>
      <c r="GA13" s="852"/>
      <c r="GB13" s="852"/>
      <c r="GC13" s="852"/>
      <c r="GD13" s="852"/>
      <c r="GE13" s="852"/>
      <c r="GF13" s="852"/>
      <c r="GG13" s="852"/>
      <c r="GH13" s="852"/>
      <c r="GI13" s="852"/>
      <c r="GJ13" s="852"/>
      <c r="GK13" s="852"/>
      <c r="GL13" s="852"/>
      <c r="GM13" s="852"/>
      <c r="GN13" s="852"/>
      <c r="GO13" s="852"/>
      <c r="GP13" s="852"/>
      <c r="GQ13" s="852"/>
      <c r="GR13" s="852"/>
      <c r="GS13" s="852"/>
      <c r="GT13" s="852"/>
      <c r="GU13" s="852"/>
      <c r="GV13" s="852"/>
      <c r="GW13" s="852"/>
      <c r="GX13" s="852"/>
      <c r="GY13" s="852"/>
      <c r="GZ13" s="852"/>
      <c r="HA13" s="852"/>
      <c r="HB13" s="852"/>
      <c r="HC13" s="852"/>
      <c r="HD13" s="852"/>
      <c r="HE13" s="852"/>
      <c r="HF13" s="852"/>
      <c r="HG13" s="852"/>
      <c r="HH13" s="852"/>
      <c r="HI13" s="852"/>
      <c r="HJ13" s="852"/>
      <c r="HK13" s="852"/>
      <c r="HL13" s="852"/>
      <c r="HM13" s="852"/>
      <c r="HN13" s="852"/>
      <c r="HO13" s="852"/>
      <c r="HP13" s="852"/>
      <c r="HQ13" s="852"/>
      <c r="HR13" s="852"/>
      <c r="HS13" s="852"/>
      <c r="HT13" s="852"/>
      <c r="HU13" s="852"/>
      <c r="HV13" s="852"/>
      <c r="HW13" s="852"/>
      <c r="HX13" s="852"/>
      <c r="HY13" s="852"/>
      <c r="HZ13" s="852"/>
      <c r="IA13" s="852"/>
      <c r="IB13" s="852"/>
      <c r="IC13" s="852"/>
      <c r="ID13" s="852"/>
      <c r="IE13" s="852"/>
      <c r="IF13" s="852"/>
      <c r="IG13" s="852"/>
      <c r="IH13" s="852"/>
      <c r="II13" s="852"/>
      <c r="IJ13" s="852"/>
      <c r="IK13" s="852"/>
      <c r="IL13" s="852"/>
      <c r="IM13" s="852"/>
      <c r="IN13" s="852"/>
      <c r="IO13" s="852"/>
      <c r="IP13" s="852"/>
      <c r="IQ13" s="852"/>
      <c r="IR13" s="852"/>
      <c r="IS13" s="852"/>
      <c r="IT13" s="852"/>
      <c r="IU13" s="852"/>
      <c r="IV13" s="852"/>
    </row>
    <row r="14" spans="1:256" ht="17.25">
      <c r="A14" s="869">
        <v>7</v>
      </c>
      <c r="B14" s="876"/>
      <c r="C14" s="877" t="s">
        <v>639</v>
      </c>
      <c r="D14" s="218"/>
      <c r="E14" s="218"/>
      <c r="F14" s="218"/>
      <c r="G14" s="218"/>
      <c r="H14" s="218"/>
      <c r="I14" s="218"/>
      <c r="J14" s="218"/>
      <c r="K14" s="218"/>
      <c r="L14" s="218"/>
      <c r="M14" s="218">
        <v>50</v>
      </c>
      <c r="N14" s="218"/>
      <c r="O14" s="218"/>
      <c r="P14" s="856">
        <v>-50</v>
      </c>
      <c r="Q14" s="878">
        <f t="shared" si="0"/>
        <v>0</v>
      </c>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7"/>
      <c r="AY14" s="877"/>
      <c r="AZ14" s="877"/>
      <c r="BA14" s="877"/>
      <c r="BB14" s="877"/>
      <c r="BC14" s="877"/>
      <c r="BD14" s="877"/>
      <c r="BE14" s="877"/>
      <c r="BF14" s="877"/>
      <c r="BG14" s="877"/>
      <c r="BH14" s="877"/>
      <c r="BI14" s="877"/>
      <c r="BJ14" s="877"/>
      <c r="BK14" s="877"/>
      <c r="BL14" s="877"/>
      <c r="BM14" s="877"/>
      <c r="BN14" s="877"/>
      <c r="BO14" s="877"/>
      <c r="BP14" s="877"/>
      <c r="BQ14" s="877"/>
      <c r="BR14" s="877"/>
      <c r="BS14" s="877"/>
      <c r="BT14" s="877"/>
      <c r="BU14" s="877"/>
      <c r="BV14" s="877"/>
      <c r="BW14" s="877"/>
      <c r="BX14" s="877"/>
      <c r="BY14" s="877"/>
      <c r="BZ14" s="877"/>
      <c r="CA14" s="877"/>
      <c r="CB14" s="877"/>
      <c r="CC14" s="877"/>
      <c r="CD14" s="877"/>
      <c r="CE14" s="877"/>
      <c r="CF14" s="877"/>
      <c r="CG14" s="877"/>
      <c r="CH14" s="877"/>
      <c r="CI14" s="877"/>
      <c r="CJ14" s="877"/>
      <c r="CK14" s="877"/>
      <c r="CL14" s="877"/>
      <c r="CM14" s="877"/>
      <c r="CN14" s="877"/>
      <c r="CO14" s="877"/>
      <c r="CP14" s="877"/>
      <c r="CQ14" s="877"/>
      <c r="CR14" s="877"/>
      <c r="CS14" s="877"/>
      <c r="CT14" s="877"/>
      <c r="CU14" s="877"/>
      <c r="CV14" s="877"/>
      <c r="CW14" s="877"/>
      <c r="CX14" s="877"/>
      <c r="CY14" s="877"/>
      <c r="CZ14" s="877"/>
      <c r="DA14" s="877"/>
      <c r="DB14" s="877"/>
      <c r="DC14" s="877"/>
      <c r="DD14" s="877"/>
      <c r="DE14" s="877"/>
      <c r="DF14" s="877"/>
      <c r="DG14" s="877"/>
      <c r="DH14" s="877"/>
      <c r="DI14" s="877"/>
      <c r="DJ14" s="877"/>
      <c r="DK14" s="877"/>
      <c r="DL14" s="877"/>
      <c r="DM14" s="877"/>
      <c r="DN14" s="877"/>
      <c r="DO14" s="877"/>
      <c r="DP14" s="877"/>
      <c r="DQ14" s="877"/>
      <c r="DR14" s="877"/>
      <c r="DS14" s="877"/>
      <c r="DT14" s="877"/>
      <c r="DU14" s="877"/>
      <c r="DV14" s="877"/>
      <c r="DW14" s="877"/>
      <c r="DX14" s="877"/>
      <c r="DY14" s="877"/>
      <c r="DZ14" s="877"/>
      <c r="EA14" s="877"/>
      <c r="EB14" s="877"/>
      <c r="EC14" s="877"/>
      <c r="ED14" s="877"/>
      <c r="EE14" s="877"/>
      <c r="EF14" s="877"/>
      <c r="EG14" s="877"/>
      <c r="EH14" s="877"/>
      <c r="EI14" s="877"/>
      <c r="EJ14" s="877"/>
      <c r="EK14" s="877"/>
      <c r="EL14" s="877"/>
      <c r="EM14" s="877"/>
      <c r="EN14" s="877"/>
      <c r="EO14" s="877"/>
      <c r="EP14" s="877"/>
      <c r="EQ14" s="877"/>
      <c r="ER14" s="877"/>
      <c r="ES14" s="877"/>
      <c r="ET14" s="877"/>
      <c r="EU14" s="877"/>
      <c r="EV14" s="877"/>
      <c r="EW14" s="877"/>
      <c r="EX14" s="877"/>
      <c r="EY14" s="877"/>
      <c r="EZ14" s="877"/>
      <c r="FA14" s="877"/>
      <c r="FB14" s="877"/>
      <c r="FC14" s="877"/>
      <c r="FD14" s="877"/>
      <c r="FE14" s="877"/>
      <c r="FF14" s="877"/>
      <c r="FG14" s="877"/>
      <c r="FH14" s="877"/>
      <c r="FI14" s="877"/>
      <c r="FJ14" s="877"/>
      <c r="FK14" s="877"/>
      <c r="FL14" s="877"/>
      <c r="FM14" s="877"/>
      <c r="FN14" s="877"/>
      <c r="FO14" s="877"/>
      <c r="FP14" s="877"/>
      <c r="FQ14" s="877"/>
      <c r="FR14" s="877"/>
      <c r="FS14" s="877"/>
      <c r="FT14" s="877"/>
      <c r="FU14" s="877"/>
      <c r="FV14" s="877"/>
      <c r="FW14" s="877"/>
      <c r="FX14" s="877"/>
      <c r="FY14" s="877"/>
      <c r="FZ14" s="877"/>
      <c r="GA14" s="877"/>
      <c r="GB14" s="877"/>
      <c r="GC14" s="877"/>
      <c r="GD14" s="877"/>
      <c r="GE14" s="877"/>
      <c r="GF14" s="877"/>
      <c r="GG14" s="877"/>
      <c r="GH14" s="877"/>
      <c r="GI14" s="877"/>
      <c r="GJ14" s="877"/>
      <c r="GK14" s="877"/>
      <c r="GL14" s="877"/>
      <c r="GM14" s="877"/>
      <c r="GN14" s="877"/>
      <c r="GO14" s="877"/>
      <c r="GP14" s="877"/>
      <c r="GQ14" s="877"/>
      <c r="GR14" s="877"/>
      <c r="GS14" s="877"/>
      <c r="GT14" s="877"/>
      <c r="GU14" s="877"/>
      <c r="GV14" s="877"/>
      <c r="GW14" s="877"/>
      <c r="GX14" s="877"/>
      <c r="GY14" s="877"/>
      <c r="GZ14" s="877"/>
      <c r="HA14" s="877"/>
      <c r="HB14" s="877"/>
      <c r="HC14" s="877"/>
      <c r="HD14" s="877"/>
      <c r="HE14" s="877"/>
      <c r="HF14" s="877"/>
      <c r="HG14" s="877"/>
      <c r="HH14" s="877"/>
      <c r="HI14" s="877"/>
      <c r="HJ14" s="877"/>
      <c r="HK14" s="877"/>
      <c r="HL14" s="877"/>
      <c r="HM14" s="877"/>
      <c r="HN14" s="877"/>
      <c r="HO14" s="877"/>
      <c r="HP14" s="877"/>
      <c r="HQ14" s="877"/>
      <c r="HR14" s="877"/>
      <c r="HS14" s="877"/>
      <c r="HT14" s="877"/>
      <c r="HU14" s="877"/>
      <c r="HV14" s="877"/>
      <c r="HW14" s="877"/>
      <c r="HX14" s="877"/>
      <c r="HY14" s="877"/>
      <c r="HZ14" s="877"/>
      <c r="IA14" s="877"/>
      <c r="IB14" s="877"/>
      <c r="IC14" s="877"/>
      <c r="ID14" s="877"/>
      <c r="IE14" s="877"/>
      <c r="IF14" s="877"/>
      <c r="IG14" s="877"/>
      <c r="IH14" s="877"/>
      <c r="II14" s="877"/>
      <c r="IJ14" s="877"/>
      <c r="IK14" s="877"/>
      <c r="IL14" s="877"/>
      <c r="IM14" s="877"/>
      <c r="IN14" s="877"/>
      <c r="IO14" s="877"/>
      <c r="IP14" s="877"/>
      <c r="IQ14" s="877"/>
      <c r="IR14" s="877"/>
      <c r="IS14" s="877"/>
      <c r="IT14" s="877"/>
      <c r="IU14" s="877"/>
      <c r="IV14" s="877"/>
    </row>
    <row r="15" spans="1:256" ht="17.25">
      <c r="A15" s="869">
        <v>8</v>
      </c>
      <c r="B15" s="875"/>
      <c r="C15" s="879" t="s">
        <v>1120</v>
      </c>
      <c r="D15" s="880">
        <f>SUM(D13:D14)</f>
        <v>0</v>
      </c>
      <c r="E15" s="880">
        <f aca="true" t="shared" si="2" ref="E15:P15">SUM(E13:E14)</f>
        <v>0</v>
      </c>
      <c r="F15" s="880">
        <f t="shared" si="2"/>
        <v>0</v>
      </c>
      <c r="G15" s="880">
        <f t="shared" si="2"/>
        <v>188</v>
      </c>
      <c r="H15" s="880">
        <f t="shared" si="2"/>
        <v>25</v>
      </c>
      <c r="I15" s="880">
        <f t="shared" si="2"/>
        <v>40</v>
      </c>
      <c r="J15" s="880">
        <f t="shared" si="2"/>
        <v>0</v>
      </c>
      <c r="K15" s="880">
        <f t="shared" si="2"/>
        <v>0</v>
      </c>
      <c r="L15" s="880">
        <f t="shared" si="2"/>
        <v>0</v>
      </c>
      <c r="M15" s="880">
        <f t="shared" si="2"/>
        <v>1000</v>
      </c>
      <c r="N15" s="880">
        <f t="shared" si="2"/>
        <v>90</v>
      </c>
      <c r="O15" s="880">
        <f t="shared" si="2"/>
        <v>2000</v>
      </c>
      <c r="P15" s="880">
        <f t="shared" si="2"/>
        <v>58</v>
      </c>
      <c r="Q15" s="881">
        <f t="shared" si="0"/>
        <v>3401</v>
      </c>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7"/>
      <c r="AO15" s="867"/>
      <c r="AP15" s="867"/>
      <c r="AQ15" s="867"/>
      <c r="AR15" s="867"/>
      <c r="AS15" s="867"/>
      <c r="AT15" s="867"/>
      <c r="AU15" s="867"/>
      <c r="AV15" s="867"/>
      <c r="AW15" s="867"/>
      <c r="AX15" s="867"/>
      <c r="AY15" s="867"/>
      <c r="AZ15" s="867"/>
      <c r="BA15" s="867"/>
      <c r="BB15" s="867"/>
      <c r="BC15" s="867"/>
      <c r="BD15" s="867"/>
      <c r="BE15" s="867"/>
      <c r="BF15" s="867"/>
      <c r="BG15" s="867"/>
      <c r="BH15" s="867"/>
      <c r="BI15" s="867"/>
      <c r="BJ15" s="867"/>
      <c r="BK15" s="867"/>
      <c r="BL15" s="867"/>
      <c r="BM15" s="867"/>
      <c r="BN15" s="867"/>
      <c r="BO15" s="867"/>
      <c r="BP15" s="867"/>
      <c r="BQ15" s="867"/>
      <c r="BR15" s="867"/>
      <c r="BS15" s="867"/>
      <c r="BT15" s="867"/>
      <c r="BU15" s="867"/>
      <c r="BV15" s="867"/>
      <c r="BW15" s="867"/>
      <c r="BX15" s="867"/>
      <c r="BY15" s="867"/>
      <c r="BZ15" s="867"/>
      <c r="CA15" s="867"/>
      <c r="CB15" s="867"/>
      <c r="CC15" s="867"/>
      <c r="CD15" s="867"/>
      <c r="CE15" s="867"/>
      <c r="CF15" s="867"/>
      <c r="CG15" s="867"/>
      <c r="CH15" s="867"/>
      <c r="CI15" s="867"/>
      <c r="CJ15" s="867"/>
      <c r="CK15" s="867"/>
      <c r="CL15" s="867"/>
      <c r="CM15" s="867"/>
      <c r="CN15" s="867"/>
      <c r="CO15" s="867"/>
      <c r="CP15" s="867"/>
      <c r="CQ15" s="867"/>
      <c r="CR15" s="867"/>
      <c r="CS15" s="867"/>
      <c r="CT15" s="867"/>
      <c r="CU15" s="867"/>
      <c r="CV15" s="867"/>
      <c r="CW15" s="867"/>
      <c r="CX15" s="867"/>
      <c r="CY15" s="867"/>
      <c r="CZ15" s="867"/>
      <c r="DA15" s="867"/>
      <c r="DB15" s="867"/>
      <c r="DC15" s="867"/>
      <c r="DD15" s="867"/>
      <c r="DE15" s="867"/>
      <c r="DF15" s="867"/>
      <c r="DG15" s="867"/>
      <c r="DH15" s="867"/>
      <c r="DI15" s="867"/>
      <c r="DJ15" s="867"/>
      <c r="DK15" s="867"/>
      <c r="DL15" s="867"/>
      <c r="DM15" s="867"/>
      <c r="DN15" s="867"/>
      <c r="DO15" s="867"/>
      <c r="DP15" s="867"/>
      <c r="DQ15" s="867"/>
      <c r="DR15" s="867"/>
      <c r="DS15" s="867"/>
      <c r="DT15" s="867"/>
      <c r="DU15" s="867"/>
      <c r="DV15" s="867"/>
      <c r="DW15" s="867"/>
      <c r="DX15" s="867"/>
      <c r="DY15" s="867"/>
      <c r="DZ15" s="867"/>
      <c r="EA15" s="867"/>
      <c r="EB15" s="867"/>
      <c r="EC15" s="867"/>
      <c r="ED15" s="867"/>
      <c r="EE15" s="867"/>
      <c r="EF15" s="867"/>
      <c r="EG15" s="867"/>
      <c r="EH15" s="867"/>
      <c r="EI15" s="867"/>
      <c r="EJ15" s="867"/>
      <c r="EK15" s="867"/>
      <c r="EL15" s="867"/>
      <c r="EM15" s="867"/>
      <c r="EN15" s="867"/>
      <c r="EO15" s="867"/>
      <c r="EP15" s="867"/>
      <c r="EQ15" s="867"/>
      <c r="ER15" s="867"/>
      <c r="ES15" s="867"/>
      <c r="ET15" s="867"/>
      <c r="EU15" s="867"/>
      <c r="EV15" s="867"/>
      <c r="EW15" s="867"/>
      <c r="EX15" s="867"/>
      <c r="EY15" s="867"/>
      <c r="EZ15" s="867"/>
      <c r="FA15" s="867"/>
      <c r="FB15" s="867"/>
      <c r="FC15" s="867"/>
      <c r="FD15" s="867"/>
      <c r="FE15" s="867"/>
      <c r="FF15" s="867"/>
      <c r="FG15" s="867"/>
      <c r="FH15" s="867"/>
      <c r="FI15" s="867"/>
      <c r="FJ15" s="867"/>
      <c r="FK15" s="867"/>
      <c r="FL15" s="867"/>
      <c r="FM15" s="867"/>
      <c r="FN15" s="867"/>
      <c r="FO15" s="867"/>
      <c r="FP15" s="867"/>
      <c r="FQ15" s="867"/>
      <c r="FR15" s="867"/>
      <c r="FS15" s="867"/>
      <c r="FT15" s="867"/>
      <c r="FU15" s="867"/>
      <c r="FV15" s="867"/>
      <c r="FW15" s="867"/>
      <c r="FX15" s="867"/>
      <c r="FY15" s="867"/>
      <c r="FZ15" s="867"/>
      <c r="GA15" s="867"/>
      <c r="GB15" s="867"/>
      <c r="GC15" s="867"/>
      <c r="GD15" s="867"/>
      <c r="GE15" s="867"/>
      <c r="GF15" s="867"/>
      <c r="GG15" s="867"/>
      <c r="GH15" s="867"/>
      <c r="GI15" s="867"/>
      <c r="GJ15" s="867"/>
      <c r="GK15" s="867"/>
      <c r="GL15" s="867"/>
      <c r="GM15" s="867"/>
      <c r="GN15" s="867"/>
      <c r="GO15" s="867"/>
      <c r="GP15" s="867"/>
      <c r="GQ15" s="867"/>
      <c r="GR15" s="867"/>
      <c r="GS15" s="867"/>
      <c r="GT15" s="867"/>
      <c r="GU15" s="867"/>
      <c r="GV15" s="867"/>
      <c r="GW15" s="867"/>
      <c r="GX15" s="867"/>
      <c r="GY15" s="867"/>
      <c r="GZ15" s="867"/>
      <c r="HA15" s="867"/>
      <c r="HB15" s="867"/>
      <c r="HC15" s="867"/>
      <c r="HD15" s="867"/>
      <c r="HE15" s="867"/>
      <c r="HF15" s="867"/>
      <c r="HG15" s="867"/>
      <c r="HH15" s="867"/>
      <c r="HI15" s="867"/>
      <c r="HJ15" s="867"/>
      <c r="HK15" s="867"/>
      <c r="HL15" s="867"/>
      <c r="HM15" s="867"/>
      <c r="HN15" s="867"/>
      <c r="HO15" s="867"/>
      <c r="HP15" s="867"/>
      <c r="HQ15" s="867"/>
      <c r="HR15" s="867"/>
      <c r="HS15" s="867"/>
      <c r="HT15" s="867"/>
      <c r="HU15" s="867"/>
      <c r="HV15" s="867"/>
      <c r="HW15" s="867"/>
      <c r="HX15" s="867"/>
      <c r="HY15" s="867"/>
      <c r="HZ15" s="867"/>
      <c r="IA15" s="867"/>
      <c r="IB15" s="867"/>
      <c r="IC15" s="867"/>
      <c r="ID15" s="867"/>
      <c r="IE15" s="867"/>
      <c r="IF15" s="867"/>
      <c r="IG15" s="867"/>
      <c r="IH15" s="867"/>
      <c r="II15" s="867"/>
      <c r="IJ15" s="867"/>
      <c r="IK15" s="867"/>
      <c r="IL15" s="867"/>
      <c r="IM15" s="867"/>
      <c r="IN15" s="867"/>
      <c r="IO15" s="867"/>
      <c r="IP15" s="867"/>
      <c r="IQ15" s="867"/>
      <c r="IR15" s="867"/>
      <c r="IS15" s="867"/>
      <c r="IT15" s="867"/>
      <c r="IU15" s="867"/>
      <c r="IV15" s="867"/>
    </row>
    <row r="16" spans="1:256" s="1429" customFormat="1" ht="30" customHeight="1">
      <c r="A16" s="869">
        <v>9</v>
      </c>
      <c r="B16" s="1425" t="s">
        <v>687</v>
      </c>
      <c r="C16" s="1426" t="s">
        <v>686</v>
      </c>
      <c r="D16" s="1427"/>
      <c r="E16" s="1427"/>
      <c r="F16" s="1427"/>
      <c r="G16" s="1427"/>
      <c r="H16" s="1427"/>
      <c r="I16" s="1427"/>
      <c r="J16" s="1427"/>
      <c r="K16" s="1427"/>
      <c r="L16" s="1427"/>
      <c r="M16" s="1427"/>
      <c r="N16" s="1427"/>
      <c r="O16" s="1427">
        <v>2000</v>
      </c>
      <c r="P16" s="1427">
        <v>668</v>
      </c>
      <c r="Q16" s="1428">
        <f t="shared" si="0"/>
        <v>2668</v>
      </c>
      <c r="R16" s="1426"/>
      <c r="S16" s="1426"/>
      <c r="T16" s="1426"/>
      <c r="U16" s="1426"/>
      <c r="V16" s="1426"/>
      <c r="W16" s="1426"/>
      <c r="X16" s="1426"/>
      <c r="Y16" s="1426"/>
      <c r="Z16" s="1426"/>
      <c r="AA16" s="1426"/>
      <c r="AB16" s="1426"/>
      <c r="AC16" s="1426"/>
      <c r="AD16" s="1426"/>
      <c r="AE16" s="1426"/>
      <c r="AF16" s="1426"/>
      <c r="AG16" s="1426"/>
      <c r="AH16" s="1426"/>
      <c r="AI16" s="1426"/>
      <c r="AJ16" s="1426"/>
      <c r="AK16" s="1426"/>
      <c r="AL16" s="1426"/>
      <c r="AM16" s="1426"/>
      <c r="AN16" s="1426"/>
      <c r="AO16" s="1426"/>
      <c r="AP16" s="1426"/>
      <c r="AQ16" s="1426"/>
      <c r="AR16" s="1426"/>
      <c r="AS16" s="1426"/>
      <c r="AT16" s="1426"/>
      <c r="AU16" s="1426"/>
      <c r="AV16" s="1426"/>
      <c r="AW16" s="1426"/>
      <c r="AX16" s="1426"/>
      <c r="AY16" s="1426"/>
      <c r="AZ16" s="1426"/>
      <c r="BA16" s="1426"/>
      <c r="BB16" s="1426"/>
      <c r="BC16" s="1426"/>
      <c r="BD16" s="1426"/>
      <c r="BE16" s="1426"/>
      <c r="BF16" s="1426"/>
      <c r="BG16" s="1426"/>
      <c r="BH16" s="1426"/>
      <c r="BI16" s="1426"/>
      <c r="BJ16" s="1426"/>
      <c r="BK16" s="1426"/>
      <c r="BL16" s="1426"/>
      <c r="BM16" s="1426"/>
      <c r="BN16" s="1426"/>
      <c r="BO16" s="1426"/>
      <c r="BP16" s="1426"/>
      <c r="BQ16" s="1426"/>
      <c r="BR16" s="1426"/>
      <c r="BS16" s="1426"/>
      <c r="BT16" s="1426"/>
      <c r="BU16" s="1426"/>
      <c r="BV16" s="1426"/>
      <c r="BW16" s="1426"/>
      <c r="BX16" s="1426"/>
      <c r="BY16" s="1426"/>
      <c r="BZ16" s="1426"/>
      <c r="CA16" s="1426"/>
      <c r="CB16" s="1426"/>
      <c r="CC16" s="1426"/>
      <c r="CD16" s="1426"/>
      <c r="CE16" s="1426"/>
      <c r="CF16" s="1426"/>
      <c r="CG16" s="1426"/>
      <c r="CH16" s="1426"/>
      <c r="CI16" s="1426"/>
      <c r="CJ16" s="1426"/>
      <c r="CK16" s="1426"/>
      <c r="CL16" s="1426"/>
      <c r="CM16" s="1426"/>
      <c r="CN16" s="1426"/>
      <c r="CO16" s="1426"/>
      <c r="CP16" s="1426"/>
      <c r="CQ16" s="1426"/>
      <c r="CR16" s="1426"/>
      <c r="CS16" s="1426"/>
      <c r="CT16" s="1426"/>
      <c r="CU16" s="1426"/>
      <c r="CV16" s="1426"/>
      <c r="CW16" s="1426"/>
      <c r="CX16" s="1426"/>
      <c r="CY16" s="1426"/>
      <c r="CZ16" s="1426"/>
      <c r="DA16" s="1426"/>
      <c r="DB16" s="1426"/>
      <c r="DC16" s="1426"/>
      <c r="DD16" s="1426"/>
      <c r="DE16" s="1426"/>
      <c r="DF16" s="1426"/>
      <c r="DG16" s="1426"/>
      <c r="DH16" s="1426"/>
      <c r="DI16" s="1426"/>
      <c r="DJ16" s="1426"/>
      <c r="DK16" s="1426"/>
      <c r="DL16" s="1426"/>
      <c r="DM16" s="1426"/>
      <c r="DN16" s="1426"/>
      <c r="DO16" s="1426"/>
      <c r="DP16" s="1426"/>
      <c r="DQ16" s="1426"/>
      <c r="DR16" s="1426"/>
      <c r="DS16" s="1426"/>
      <c r="DT16" s="1426"/>
      <c r="DU16" s="1426"/>
      <c r="DV16" s="1426"/>
      <c r="DW16" s="1426"/>
      <c r="DX16" s="1426"/>
      <c r="DY16" s="1426"/>
      <c r="DZ16" s="1426"/>
      <c r="EA16" s="1426"/>
      <c r="EB16" s="1426"/>
      <c r="EC16" s="1426"/>
      <c r="ED16" s="1426"/>
      <c r="EE16" s="1426"/>
      <c r="EF16" s="1426"/>
      <c r="EG16" s="1426"/>
      <c r="EH16" s="1426"/>
      <c r="EI16" s="1426"/>
      <c r="EJ16" s="1426"/>
      <c r="EK16" s="1426"/>
      <c r="EL16" s="1426"/>
      <c r="EM16" s="1426"/>
      <c r="EN16" s="1426"/>
      <c r="EO16" s="1426"/>
      <c r="EP16" s="1426"/>
      <c r="EQ16" s="1426"/>
      <c r="ER16" s="1426"/>
      <c r="ES16" s="1426"/>
      <c r="ET16" s="1426"/>
      <c r="EU16" s="1426"/>
      <c r="EV16" s="1426"/>
      <c r="EW16" s="1426"/>
      <c r="EX16" s="1426"/>
      <c r="EY16" s="1426"/>
      <c r="EZ16" s="1426"/>
      <c r="FA16" s="1426"/>
      <c r="FB16" s="1426"/>
      <c r="FC16" s="1426"/>
      <c r="FD16" s="1426"/>
      <c r="FE16" s="1426"/>
      <c r="FF16" s="1426"/>
      <c r="FG16" s="1426"/>
      <c r="FH16" s="1426"/>
      <c r="FI16" s="1426"/>
      <c r="FJ16" s="1426"/>
      <c r="FK16" s="1426"/>
      <c r="FL16" s="1426"/>
      <c r="FM16" s="1426"/>
      <c r="FN16" s="1426"/>
      <c r="FO16" s="1426"/>
      <c r="FP16" s="1426"/>
      <c r="FQ16" s="1426"/>
      <c r="FR16" s="1426"/>
      <c r="FS16" s="1426"/>
      <c r="FT16" s="1426"/>
      <c r="FU16" s="1426"/>
      <c r="FV16" s="1426"/>
      <c r="FW16" s="1426"/>
      <c r="FX16" s="1426"/>
      <c r="FY16" s="1426"/>
      <c r="FZ16" s="1426"/>
      <c r="GA16" s="1426"/>
      <c r="GB16" s="1426"/>
      <c r="GC16" s="1426"/>
      <c r="GD16" s="1426"/>
      <c r="GE16" s="1426"/>
      <c r="GF16" s="1426"/>
      <c r="GG16" s="1426"/>
      <c r="GH16" s="1426"/>
      <c r="GI16" s="1426"/>
      <c r="GJ16" s="1426"/>
      <c r="GK16" s="1426"/>
      <c r="GL16" s="1426"/>
      <c r="GM16" s="1426"/>
      <c r="GN16" s="1426"/>
      <c r="GO16" s="1426"/>
      <c r="GP16" s="1426"/>
      <c r="GQ16" s="1426"/>
      <c r="GR16" s="1426"/>
      <c r="GS16" s="1426"/>
      <c r="GT16" s="1426"/>
      <c r="GU16" s="1426"/>
      <c r="GV16" s="1426"/>
      <c r="GW16" s="1426"/>
      <c r="GX16" s="1426"/>
      <c r="GY16" s="1426"/>
      <c r="GZ16" s="1426"/>
      <c r="HA16" s="1426"/>
      <c r="HB16" s="1426"/>
      <c r="HC16" s="1426"/>
      <c r="HD16" s="1426"/>
      <c r="HE16" s="1426"/>
      <c r="HF16" s="1426"/>
      <c r="HG16" s="1426"/>
      <c r="HH16" s="1426"/>
      <c r="HI16" s="1426"/>
      <c r="HJ16" s="1426"/>
      <c r="HK16" s="1426"/>
      <c r="HL16" s="1426"/>
      <c r="HM16" s="1426"/>
      <c r="HN16" s="1426"/>
      <c r="HO16" s="1426"/>
      <c r="HP16" s="1426"/>
      <c r="HQ16" s="1426"/>
      <c r="HR16" s="1426"/>
      <c r="HS16" s="1426"/>
      <c r="HT16" s="1426"/>
      <c r="HU16" s="1426"/>
      <c r="HV16" s="1426"/>
      <c r="HW16" s="1426"/>
      <c r="HX16" s="1426"/>
      <c r="HY16" s="1426"/>
      <c r="HZ16" s="1426"/>
      <c r="IA16" s="1426"/>
      <c r="IB16" s="1426"/>
      <c r="IC16" s="1426"/>
      <c r="ID16" s="1426"/>
      <c r="IE16" s="1426"/>
      <c r="IF16" s="1426"/>
      <c r="IG16" s="1426"/>
      <c r="IH16" s="1426"/>
      <c r="II16" s="1426"/>
      <c r="IJ16" s="1426"/>
      <c r="IK16" s="1426"/>
      <c r="IL16" s="1426"/>
      <c r="IM16" s="1426"/>
      <c r="IN16" s="1426"/>
      <c r="IO16" s="1426"/>
      <c r="IP16" s="1426"/>
      <c r="IQ16" s="1426"/>
      <c r="IR16" s="1426"/>
      <c r="IS16" s="1426"/>
      <c r="IT16" s="1426"/>
      <c r="IU16" s="1426"/>
      <c r="IV16" s="1426"/>
    </row>
    <row r="17" spans="1:256" s="867" customFormat="1" ht="18" customHeight="1">
      <c r="A17" s="869">
        <v>10</v>
      </c>
      <c r="B17" s="875"/>
      <c r="C17" s="867" t="s">
        <v>1080</v>
      </c>
      <c r="D17" s="1009">
        <v>0</v>
      </c>
      <c r="E17" s="1009">
        <v>0</v>
      </c>
      <c r="F17" s="1009">
        <v>0</v>
      </c>
      <c r="G17" s="1009">
        <v>200</v>
      </c>
      <c r="H17" s="1009">
        <v>0</v>
      </c>
      <c r="I17" s="1009">
        <v>400</v>
      </c>
      <c r="J17" s="1009">
        <v>0</v>
      </c>
      <c r="K17" s="1009">
        <v>0</v>
      </c>
      <c r="L17" s="1009">
        <v>0</v>
      </c>
      <c r="M17" s="1009">
        <v>800</v>
      </c>
      <c r="N17" s="1009">
        <v>680</v>
      </c>
      <c r="O17" s="1009">
        <v>588</v>
      </c>
      <c r="P17" s="1009">
        <v>0</v>
      </c>
      <c r="Q17" s="978">
        <f>SUM(D17:P17)</f>
        <v>2668</v>
      </c>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2"/>
      <c r="AO17" s="852"/>
      <c r="AP17" s="852"/>
      <c r="AQ17" s="852"/>
      <c r="AR17" s="852"/>
      <c r="AS17" s="852"/>
      <c r="AT17" s="852"/>
      <c r="AU17" s="852"/>
      <c r="AV17" s="852"/>
      <c r="AW17" s="852"/>
      <c r="AX17" s="852"/>
      <c r="AY17" s="852"/>
      <c r="AZ17" s="852"/>
      <c r="BA17" s="852"/>
      <c r="BB17" s="852"/>
      <c r="BC17" s="852"/>
      <c r="BD17" s="852"/>
      <c r="BE17" s="852"/>
      <c r="BF17" s="852"/>
      <c r="BG17" s="852"/>
      <c r="BH17" s="852"/>
      <c r="BI17" s="852"/>
      <c r="BJ17" s="852"/>
      <c r="BK17" s="852"/>
      <c r="BL17" s="852"/>
      <c r="BM17" s="852"/>
      <c r="BN17" s="852"/>
      <c r="BO17" s="852"/>
      <c r="BP17" s="852"/>
      <c r="BQ17" s="852"/>
      <c r="BR17" s="852"/>
      <c r="BS17" s="852"/>
      <c r="BT17" s="852"/>
      <c r="BU17" s="852"/>
      <c r="BV17" s="852"/>
      <c r="BW17" s="852"/>
      <c r="BX17" s="852"/>
      <c r="BY17" s="852"/>
      <c r="BZ17" s="852"/>
      <c r="CA17" s="852"/>
      <c r="CB17" s="852"/>
      <c r="CC17" s="852"/>
      <c r="CD17" s="852"/>
      <c r="CE17" s="852"/>
      <c r="CF17" s="852"/>
      <c r="CG17" s="852"/>
      <c r="CH17" s="852"/>
      <c r="CI17" s="852"/>
      <c r="CJ17" s="852"/>
      <c r="CK17" s="852"/>
      <c r="CL17" s="852"/>
      <c r="CM17" s="852"/>
      <c r="CN17" s="852"/>
      <c r="CO17" s="852"/>
      <c r="CP17" s="852"/>
      <c r="CQ17" s="852"/>
      <c r="CR17" s="852"/>
      <c r="CS17" s="852"/>
      <c r="CT17" s="852"/>
      <c r="CU17" s="852"/>
      <c r="CV17" s="852"/>
      <c r="CW17" s="852"/>
      <c r="CX17" s="852"/>
      <c r="CY17" s="852"/>
      <c r="CZ17" s="852"/>
      <c r="DA17" s="852"/>
      <c r="DB17" s="852"/>
      <c r="DC17" s="852"/>
      <c r="DD17" s="852"/>
      <c r="DE17" s="852"/>
      <c r="DF17" s="852"/>
      <c r="DG17" s="852"/>
      <c r="DH17" s="852"/>
      <c r="DI17" s="852"/>
      <c r="DJ17" s="852"/>
      <c r="DK17" s="852"/>
      <c r="DL17" s="852"/>
      <c r="DM17" s="852"/>
      <c r="DN17" s="852"/>
      <c r="DO17" s="852"/>
      <c r="DP17" s="852"/>
      <c r="DQ17" s="852"/>
      <c r="DR17" s="852"/>
      <c r="DS17" s="852"/>
      <c r="DT17" s="852"/>
      <c r="DU17" s="852"/>
      <c r="DV17" s="852"/>
      <c r="DW17" s="852"/>
      <c r="DX17" s="852"/>
      <c r="DY17" s="852"/>
      <c r="DZ17" s="852"/>
      <c r="EA17" s="852"/>
      <c r="EB17" s="852"/>
      <c r="EC17" s="852"/>
      <c r="ED17" s="852"/>
      <c r="EE17" s="852"/>
      <c r="EF17" s="852"/>
      <c r="EG17" s="852"/>
      <c r="EH17" s="852"/>
      <c r="EI17" s="852"/>
      <c r="EJ17" s="852"/>
      <c r="EK17" s="852"/>
      <c r="EL17" s="852"/>
      <c r="EM17" s="852"/>
      <c r="EN17" s="852"/>
      <c r="EO17" s="852"/>
      <c r="EP17" s="852"/>
      <c r="EQ17" s="852"/>
      <c r="ER17" s="852"/>
      <c r="ES17" s="852"/>
      <c r="ET17" s="852"/>
      <c r="EU17" s="852"/>
      <c r="EV17" s="852"/>
      <c r="EW17" s="852"/>
      <c r="EX17" s="852"/>
      <c r="EY17" s="852"/>
      <c r="EZ17" s="852"/>
      <c r="FA17" s="852"/>
      <c r="FB17" s="852"/>
      <c r="FC17" s="852"/>
      <c r="FD17" s="852"/>
      <c r="FE17" s="852"/>
      <c r="FF17" s="852"/>
      <c r="FG17" s="852"/>
      <c r="FH17" s="852"/>
      <c r="FI17" s="852"/>
      <c r="FJ17" s="852"/>
      <c r="FK17" s="852"/>
      <c r="FL17" s="852"/>
      <c r="FM17" s="852"/>
      <c r="FN17" s="852"/>
      <c r="FO17" s="852"/>
      <c r="FP17" s="852"/>
      <c r="FQ17" s="852"/>
      <c r="FR17" s="852"/>
      <c r="FS17" s="852"/>
      <c r="FT17" s="852"/>
      <c r="FU17" s="852"/>
      <c r="FV17" s="852"/>
      <c r="FW17" s="852"/>
      <c r="FX17" s="852"/>
      <c r="FY17" s="852"/>
      <c r="FZ17" s="852"/>
      <c r="GA17" s="852"/>
      <c r="GB17" s="852"/>
      <c r="GC17" s="852"/>
      <c r="GD17" s="852"/>
      <c r="GE17" s="852"/>
      <c r="GF17" s="852"/>
      <c r="GG17" s="852"/>
      <c r="GH17" s="852"/>
      <c r="GI17" s="852"/>
      <c r="GJ17" s="852"/>
      <c r="GK17" s="852"/>
      <c r="GL17" s="852"/>
      <c r="GM17" s="852"/>
      <c r="GN17" s="852"/>
      <c r="GO17" s="852"/>
      <c r="GP17" s="852"/>
      <c r="GQ17" s="852"/>
      <c r="GR17" s="852"/>
      <c r="GS17" s="852"/>
      <c r="GT17" s="852"/>
      <c r="GU17" s="852"/>
      <c r="GV17" s="852"/>
      <c r="GW17" s="852"/>
      <c r="GX17" s="852"/>
      <c r="GY17" s="852"/>
      <c r="GZ17" s="852"/>
      <c r="HA17" s="852"/>
      <c r="HB17" s="852"/>
      <c r="HC17" s="852"/>
      <c r="HD17" s="852"/>
      <c r="HE17" s="852"/>
      <c r="HF17" s="852"/>
      <c r="HG17" s="852"/>
      <c r="HH17" s="852"/>
      <c r="HI17" s="852"/>
      <c r="HJ17" s="852"/>
      <c r="HK17" s="852"/>
      <c r="HL17" s="852"/>
      <c r="HM17" s="852"/>
      <c r="HN17" s="852"/>
      <c r="HO17" s="852"/>
      <c r="HP17" s="852"/>
      <c r="HQ17" s="852"/>
      <c r="HR17" s="852"/>
      <c r="HS17" s="852"/>
      <c r="HT17" s="852"/>
      <c r="HU17" s="852"/>
      <c r="HV17" s="852"/>
      <c r="HW17" s="852"/>
      <c r="HX17" s="852"/>
      <c r="HY17" s="852"/>
      <c r="HZ17" s="852"/>
      <c r="IA17" s="852"/>
      <c r="IB17" s="852"/>
      <c r="IC17" s="852"/>
      <c r="ID17" s="852"/>
      <c r="IE17" s="852"/>
      <c r="IF17" s="852"/>
      <c r="IG17" s="852"/>
      <c r="IH17" s="852"/>
      <c r="II17" s="852"/>
      <c r="IJ17" s="852"/>
      <c r="IK17" s="852"/>
      <c r="IL17" s="852"/>
      <c r="IM17" s="852"/>
      <c r="IN17" s="852"/>
      <c r="IO17" s="852"/>
      <c r="IP17" s="852"/>
      <c r="IQ17" s="852"/>
      <c r="IR17" s="852"/>
      <c r="IS17" s="852"/>
      <c r="IT17" s="852"/>
      <c r="IU17" s="852"/>
      <c r="IV17" s="852"/>
    </row>
    <row r="18" spans="1:256" ht="17.25">
      <c r="A18" s="869">
        <v>11</v>
      </c>
      <c r="B18" s="876"/>
      <c r="C18" s="877" t="s">
        <v>639</v>
      </c>
      <c r="D18" s="218"/>
      <c r="E18" s="218"/>
      <c r="F18" s="218"/>
      <c r="G18" s="218"/>
      <c r="H18" s="218"/>
      <c r="I18" s="218"/>
      <c r="J18" s="218"/>
      <c r="K18" s="218"/>
      <c r="L18" s="218"/>
      <c r="M18" s="218">
        <v>30</v>
      </c>
      <c r="N18" s="218"/>
      <c r="O18" s="218">
        <v>-30</v>
      </c>
      <c r="P18" s="856"/>
      <c r="Q18" s="878">
        <f t="shared" si="0"/>
        <v>0</v>
      </c>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7"/>
      <c r="BI18" s="877"/>
      <c r="BJ18" s="877"/>
      <c r="BK18" s="877"/>
      <c r="BL18" s="877"/>
      <c r="BM18" s="877"/>
      <c r="BN18" s="877"/>
      <c r="BO18" s="877"/>
      <c r="BP18" s="877"/>
      <c r="BQ18" s="877"/>
      <c r="BR18" s="877"/>
      <c r="BS18" s="877"/>
      <c r="BT18" s="877"/>
      <c r="BU18" s="877"/>
      <c r="BV18" s="877"/>
      <c r="BW18" s="877"/>
      <c r="BX18" s="877"/>
      <c r="BY18" s="877"/>
      <c r="BZ18" s="877"/>
      <c r="CA18" s="877"/>
      <c r="CB18" s="877"/>
      <c r="CC18" s="877"/>
      <c r="CD18" s="877"/>
      <c r="CE18" s="877"/>
      <c r="CF18" s="877"/>
      <c r="CG18" s="877"/>
      <c r="CH18" s="877"/>
      <c r="CI18" s="877"/>
      <c r="CJ18" s="877"/>
      <c r="CK18" s="877"/>
      <c r="CL18" s="877"/>
      <c r="CM18" s="877"/>
      <c r="CN18" s="877"/>
      <c r="CO18" s="877"/>
      <c r="CP18" s="877"/>
      <c r="CQ18" s="877"/>
      <c r="CR18" s="877"/>
      <c r="CS18" s="877"/>
      <c r="CT18" s="877"/>
      <c r="CU18" s="877"/>
      <c r="CV18" s="877"/>
      <c r="CW18" s="877"/>
      <c r="CX18" s="877"/>
      <c r="CY18" s="877"/>
      <c r="CZ18" s="877"/>
      <c r="DA18" s="877"/>
      <c r="DB18" s="877"/>
      <c r="DC18" s="877"/>
      <c r="DD18" s="877"/>
      <c r="DE18" s="877"/>
      <c r="DF18" s="877"/>
      <c r="DG18" s="877"/>
      <c r="DH18" s="877"/>
      <c r="DI18" s="877"/>
      <c r="DJ18" s="877"/>
      <c r="DK18" s="877"/>
      <c r="DL18" s="877"/>
      <c r="DM18" s="877"/>
      <c r="DN18" s="877"/>
      <c r="DO18" s="877"/>
      <c r="DP18" s="877"/>
      <c r="DQ18" s="877"/>
      <c r="DR18" s="877"/>
      <c r="DS18" s="877"/>
      <c r="DT18" s="877"/>
      <c r="DU18" s="877"/>
      <c r="DV18" s="877"/>
      <c r="DW18" s="877"/>
      <c r="DX18" s="877"/>
      <c r="DY18" s="877"/>
      <c r="DZ18" s="877"/>
      <c r="EA18" s="877"/>
      <c r="EB18" s="877"/>
      <c r="EC18" s="877"/>
      <c r="ED18" s="877"/>
      <c r="EE18" s="877"/>
      <c r="EF18" s="877"/>
      <c r="EG18" s="877"/>
      <c r="EH18" s="877"/>
      <c r="EI18" s="877"/>
      <c r="EJ18" s="877"/>
      <c r="EK18" s="877"/>
      <c r="EL18" s="877"/>
      <c r="EM18" s="877"/>
      <c r="EN18" s="877"/>
      <c r="EO18" s="877"/>
      <c r="EP18" s="877"/>
      <c r="EQ18" s="877"/>
      <c r="ER18" s="877"/>
      <c r="ES18" s="877"/>
      <c r="ET18" s="877"/>
      <c r="EU18" s="877"/>
      <c r="EV18" s="877"/>
      <c r="EW18" s="877"/>
      <c r="EX18" s="877"/>
      <c r="EY18" s="877"/>
      <c r="EZ18" s="877"/>
      <c r="FA18" s="877"/>
      <c r="FB18" s="877"/>
      <c r="FC18" s="877"/>
      <c r="FD18" s="877"/>
      <c r="FE18" s="877"/>
      <c r="FF18" s="877"/>
      <c r="FG18" s="877"/>
      <c r="FH18" s="877"/>
      <c r="FI18" s="877"/>
      <c r="FJ18" s="877"/>
      <c r="FK18" s="877"/>
      <c r="FL18" s="877"/>
      <c r="FM18" s="877"/>
      <c r="FN18" s="877"/>
      <c r="FO18" s="877"/>
      <c r="FP18" s="877"/>
      <c r="FQ18" s="877"/>
      <c r="FR18" s="877"/>
      <c r="FS18" s="877"/>
      <c r="FT18" s="877"/>
      <c r="FU18" s="877"/>
      <c r="FV18" s="877"/>
      <c r="FW18" s="877"/>
      <c r="FX18" s="877"/>
      <c r="FY18" s="877"/>
      <c r="FZ18" s="877"/>
      <c r="GA18" s="877"/>
      <c r="GB18" s="877"/>
      <c r="GC18" s="877"/>
      <c r="GD18" s="877"/>
      <c r="GE18" s="877"/>
      <c r="GF18" s="877"/>
      <c r="GG18" s="877"/>
      <c r="GH18" s="877"/>
      <c r="GI18" s="877"/>
      <c r="GJ18" s="877"/>
      <c r="GK18" s="877"/>
      <c r="GL18" s="877"/>
      <c r="GM18" s="877"/>
      <c r="GN18" s="877"/>
      <c r="GO18" s="877"/>
      <c r="GP18" s="877"/>
      <c r="GQ18" s="877"/>
      <c r="GR18" s="877"/>
      <c r="GS18" s="877"/>
      <c r="GT18" s="877"/>
      <c r="GU18" s="877"/>
      <c r="GV18" s="877"/>
      <c r="GW18" s="877"/>
      <c r="GX18" s="877"/>
      <c r="GY18" s="877"/>
      <c r="GZ18" s="877"/>
      <c r="HA18" s="877"/>
      <c r="HB18" s="877"/>
      <c r="HC18" s="877"/>
      <c r="HD18" s="877"/>
      <c r="HE18" s="877"/>
      <c r="HF18" s="877"/>
      <c r="HG18" s="877"/>
      <c r="HH18" s="877"/>
      <c r="HI18" s="877"/>
      <c r="HJ18" s="877"/>
      <c r="HK18" s="877"/>
      <c r="HL18" s="877"/>
      <c r="HM18" s="877"/>
      <c r="HN18" s="877"/>
      <c r="HO18" s="877"/>
      <c r="HP18" s="877"/>
      <c r="HQ18" s="877"/>
      <c r="HR18" s="877"/>
      <c r="HS18" s="877"/>
      <c r="HT18" s="877"/>
      <c r="HU18" s="877"/>
      <c r="HV18" s="877"/>
      <c r="HW18" s="877"/>
      <c r="HX18" s="877"/>
      <c r="HY18" s="877"/>
      <c r="HZ18" s="877"/>
      <c r="IA18" s="877"/>
      <c r="IB18" s="877"/>
      <c r="IC18" s="877"/>
      <c r="ID18" s="877"/>
      <c r="IE18" s="877"/>
      <c r="IF18" s="877"/>
      <c r="IG18" s="877"/>
      <c r="IH18" s="877"/>
      <c r="II18" s="877"/>
      <c r="IJ18" s="877"/>
      <c r="IK18" s="877"/>
      <c r="IL18" s="877"/>
      <c r="IM18" s="877"/>
      <c r="IN18" s="877"/>
      <c r="IO18" s="877"/>
      <c r="IP18" s="877"/>
      <c r="IQ18" s="877"/>
      <c r="IR18" s="877"/>
      <c r="IS18" s="877"/>
      <c r="IT18" s="877"/>
      <c r="IU18" s="877"/>
      <c r="IV18" s="877"/>
    </row>
    <row r="19" spans="1:256" ht="17.25">
      <c r="A19" s="869">
        <v>12</v>
      </c>
      <c r="B19" s="875"/>
      <c r="C19" s="879" t="s">
        <v>1120</v>
      </c>
      <c r="D19" s="880">
        <f>SUM(D17:D18)</f>
        <v>0</v>
      </c>
      <c r="E19" s="880">
        <f aca="true" t="shared" si="3" ref="E19:P19">SUM(E17:E18)</f>
        <v>0</v>
      </c>
      <c r="F19" s="880">
        <f t="shared" si="3"/>
        <v>0</v>
      </c>
      <c r="G19" s="880">
        <f t="shared" si="3"/>
        <v>200</v>
      </c>
      <c r="H19" s="880">
        <f t="shared" si="3"/>
        <v>0</v>
      </c>
      <c r="I19" s="880">
        <f t="shared" si="3"/>
        <v>400</v>
      </c>
      <c r="J19" s="880">
        <f t="shared" si="3"/>
        <v>0</v>
      </c>
      <c r="K19" s="880">
        <f t="shared" si="3"/>
        <v>0</v>
      </c>
      <c r="L19" s="880">
        <f t="shared" si="3"/>
        <v>0</v>
      </c>
      <c r="M19" s="880">
        <f t="shared" si="3"/>
        <v>830</v>
      </c>
      <c r="N19" s="880">
        <f t="shared" si="3"/>
        <v>680</v>
      </c>
      <c r="O19" s="880">
        <f t="shared" si="3"/>
        <v>558</v>
      </c>
      <c r="P19" s="880">
        <f t="shared" si="3"/>
        <v>0</v>
      </c>
      <c r="Q19" s="881">
        <f t="shared" si="0"/>
        <v>2668</v>
      </c>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c r="BV19" s="867"/>
      <c r="BW19" s="867"/>
      <c r="BX19" s="867"/>
      <c r="BY19" s="867"/>
      <c r="BZ19" s="867"/>
      <c r="CA19" s="867"/>
      <c r="CB19" s="867"/>
      <c r="CC19" s="867"/>
      <c r="CD19" s="867"/>
      <c r="CE19" s="867"/>
      <c r="CF19" s="867"/>
      <c r="CG19" s="867"/>
      <c r="CH19" s="867"/>
      <c r="CI19" s="867"/>
      <c r="CJ19" s="867"/>
      <c r="CK19" s="867"/>
      <c r="CL19" s="867"/>
      <c r="CM19" s="867"/>
      <c r="CN19" s="867"/>
      <c r="CO19" s="867"/>
      <c r="CP19" s="867"/>
      <c r="CQ19" s="867"/>
      <c r="CR19" s="867"/>
      <c r="CS19" s="867"/>
      <c r="CT19" s="867"/>
      <c r="CU19" s="867"/>
      <c r="CV19" s="867"/>
      <c r="CW19" s="867"/>
      <c r="CX19" s="867"/>
      <c r="CY19" s="867"/>
      <c r="CZ19" s="867"/>
      <c r="DA19" s="867"/>
      <c r="DB19" s="867"/>
      <c r="DC19" s="867"/>
      <c r="DD19" s="867"/>
      <c r="DE19" s="867"/>
      <c r="DF19" s="867"/>
      <c r="DG19" s="867"/>
      <c r="DH19" s="867"/>
      <c r="DI19" s="867"/>
      <c r="DJ19" s="867"/>
      <c r="DK19" s="867"/>
      <c r="DL19" s="867"/>
      <c r="DM19" s="867"/>
      <c r="DN19" s="867"/>
      <c r="DO19" s="867"/>
      <c r="DP19" s="867"/>
      <c r="DQ19" s="867"/>
      <c r="DR19" s="867"/>
      <c r="DS19" s="867"/>
      <c r="DT19" s="867"/>
      <c r="DU19" s="867"/>
      <c r="DV19" s="867"/>
      <c r="DW19" s="867"/>
      <c r="DX19" s="867"/>
      <c r="DY19" s="867"/>
      <c r="DZ19" s="867"/>
      <c r="EA19" s="867"/>
      <c r="EB19" s="867"/>
      <c r="EC19" s="867"/>
      <c r="ED19" s="867"/>
      <c r="EE19" s="867"/>
      <c r="EF19" s="867"/>
      <c r="EG19" s="867"/>
      <c r="EH19" s="867"/>
      <c r="EI19" s="867"/>
      <c r="EJ19" s="867"/>
      <c r="EK19" s="867"/>
      <c r="EL19" s="867"/>
      <c r="EM19" s="867"/>
      <c r="EN19" s="867"/>
      <c r="EO19" s="867"/>
      <c r="EP19" s="867"/>
      <c r="EQ19" s="867"/>
      <c r="ER19" s="867"/>
      <c r="ES19" s="867"/>
      <c r="ET19" s="867"/>
      <c r="EU19" s="867"/>
      <c r="EV19" s="867"/>
      <c r="EW19" s="867"/>
      <c r="EX19" s="867"/>
      <c r="EY19" s="867"/>
      <c r="EZ19" s="867"/>
      <c r="FA19" s="867"/>
      <c r="FB19" s="867"/>
      <c r="FC19" s="867"/>
      <c r="FD19" s="867"/>
      <c r="FE19" s="867"/>
      <c r="FF19" s="867"/>
      <c r="FG19" s="867"/>
      <c r="FH19" s="867"/>
      <c r="FI19" s="867"/>
      <c r="FJ19" s="867"/>
      <c r="FK19" s="867"/>
      <c r="FL19" s="867"/>
      <c r="FM19" s="867"/>
      <c r="FN19" s="867"/>
      <c r="FO19" s="867"/>
      <c r="FP19" s="867"/>
      <c r="FQ19" s="867"/>
      <c r="FR19" s="867"/>
      <c r="FS19" s="867"/>
      <c r="FT19" s="867"/>
      <c r="FU19" s="867"/>
      <c r="FV19" s="867"/>
      <c r="FW19" s="867"/>
      <c r="FX19" s="867"/>
      <c r="FY19" s="867"/>
      <c r="FZ19" s="867"/>
      <c r="GA19" s="867"/>
      <c r="GB19" s="867"/>
      <c r="GC19" s="867"/>
      <c r="GD19" s="867"/>
      <c r="GE19" s="867"/>
      <c r="GF19" s="867"/>
      <c r="GG19" s="867"/>
      <c r="GH19" s="867"/>
      <c r="GI19" s="867"/>
      <c r="GJ19" s="867"/>
      <c r="GK19" s="867"/>
      <c r="GL19" s="867"/>
      <c r="GM19" s="867"/>
      <c r="GN19" s="867"/>
      <c r="GO19" s="867"/>
      <c r="GP19" s="867"/>
      <c r="GQ19" s="867"/>
      <c r="GR19" s="867"/>
      <c r="GS19" s="867"/>
      <c r="GT19" s="867"/>
      <c r="GU19" s="867"/>
      <c r="GV19" s="867"/>
      <c r="GW19" s="867"/>
      <c r="GX19" s="867"/>
      <c r="GY19" s="867"/>
      <c r="GZ19" s="867"/>
      <c r="HA19" s="867"/>
      <c r="HB19" s="867"/>
      <c r="HC19" s="867"/>
      <c r="HD19" s="867"/>
      <c r="HE19" s="867"/>
      <c r="HF19" s="867"/>
      <c r="HG19" s="867"/>
      <c r="HH19" s="867"/>
      <c r="HI19" s="867"/>
      <c r="HJ19" s="867"/>
      <c r="HK19" s="867"/>
      <c r="HL19" s="867"/>
      <c r="HM19" s="867"/>
      <c r="HN19" s="867"/>
      <c r="HO19" s="867"/>
      <c r="HP19" s="867"/>
      <c r="HQ19" s="867"/>
      <c r="HR19" s="867"/>
      <c r="HS19" s="867"/>
      <c r="HT19" s="867"/>
      <c r="HU19" s="867"/>
      <c r="HV19" s="867"/>
      <c r="HW19" s="867"/>
      <c r="HX19" s="867"/>
      <c r="HY19" s="867"/>
      <c r="HZ19" s="867"/>
      <c r="IA19" s="867"/>
      <c r="IB19" s="867"/>
      <c r="IC19" s="867"/>
      <c r="ID19" s="867"/>
      <c r="IE19" s="867"/>
      <c r="IF19" s="867"/>
      <c r="IG19" s="867"/>
      <c r="IH19" s="867"/>
      <c r="II19" s="867"/>
      <c r="IJ19" s="867"/>
      <c r="IK19" s="867"/>
      <c r="IL19" s="867"/>
      <c r="IM19" s="867"/>
      <c r="IN19" s="867"/>
      <c r="IO19" s="867"/>
      <c r="IP19" s="867"/>
      <c r="IQ19" s="867"/>
      <c r="IR19" s="867"/>
      <c r="IS19" s="867"/>
      <c r="IT19" s="867"/>
      <c r="IU19" s="867"/>
      <c r="IV19" s="867"/>
    </row>
    <row r="20" spans="1:256" s="1429" customFormat="1" ht="30" customHeight="1">
      <c r="A20" s="869">
        <v>13</v>
      </c>
      <c r="B20" s="1425" t="s">
        <v>688</v>
      </c>
      <c r="C20" s="1426" t="s">
        <v>686</v>
      </c>
      <c r="D20" s="1427"/>
      <c r="E20" s="1427"/>
      <c r="F20" s="1427"/>
      <c r="G20" s="1427"/>
      <c r="H20" s="1427"/>
      <c r="I20" s="1427"/>
      <c r="J20" s="1427"/>
      <c r="K20" s="1427"/>
      <c r="L20" s="1427"/>
      <c r="M20" s="1427"/>
      <c r="N20" s="1427"/>
      <c r="O20" s="1427">
        <v>2000</v>
      </c>
      <c r="P20" s="1427">
        <v>1739</v>
      </c>
      <c r="Q20" s="1428">
        <f t="shared" si="0"/>
        <v>3739</v>
      </c>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6"/>
      <c r="AV20" s="1426"/>
      <c r="AW20" s="1426"/>
      <c r="AX20" s="1426"/>
      <c r="AY20" s="1426"/>
      <c r="AZ20" s="1426"/>
      <c r="BA20" s="1426"/>
      <c r="BB20" s="1426"/>
      <c r="BC20" s="1426"/>
      <c r="BD20" s="1426"/>
      <c r="BE20" s="1426"/>
      <c r="BF20" s="1426"/>
      <c r="BG20" s="1426"/>
      <c r="BH20" s="1426"/>
      <c r="BI20" s="1426"/>
      <c r="BJ20" s="1426"/>
      <c r="BK20" s="1426"/>
      <c r="BL20" s="1426"/>
      <c r="BM20" s="1426"/>
      <c r="BN20" s="1426"/>
      <c r="BO20" s="1426"/>
      <c r="BP20" s="1426"/>
      <c r="BQ20" s="1426"/>
      <c r="BR20" s="1426"/>
      <c r="BS20" s="1426"/>
      <c r="BT20" s="1426"/>
      <c r="BU20" s="1426"/>
      <c r="BV20" s="1426"/>
      <c r="BW20" s="1426"/>
      <c r="BX20" s="1426"/>
      <c r="BY20" s="1426"/>
      <c r="BZ20" s="1426"/>
      <c r="CA20" s="1426"/>
      <c r="CB20" s="1426"/>
      <c r="CC20" s="1426"/>
      <c r="CD20" s="1426"/>
      <c r="CE20" s="1426"/>
      <c r="CF20" s="1426"/>
      <c r="CG20" s="1426"/>
      <c r="CH20" s="1426"/>
      <c r="CI20" s="1426"/>
      <c r="CJ20" s="1426"/>
      <c r="CK20" s="1426"/>
      <c r="CL20" s="1426"/>
      <c r="CM20" s="1426"/>
      <c r="CN20" s="1426"/>
      <c r="CO20" s="1426"/>
      <c r="CP20" s="1426"/>
      <c r="CQ20" s="1426"/>
      <c r="CR20" s="1426"/>
      <c r="CS20" s="1426"/>
      <c r="CT20" s="1426"/>
      <c r="CU20" s="1426"/>
      <c r="CV20" s="1426"/>
      <c r="CW20" s="1426"/>
      <c r="CX20" s="1426"/>
      <c r="CY20" s="1426"/>
      <c r="CZ20" s="1426"/>
      <c r="DA20" s="1426"/>
      <c r="DB20" s="1426"/>
      <c r="DC20" s="1426"/>
      <c r="DD20" s="1426"/>
      <c r="DE20" s="1426"/>
      <c r="DF20" s="1426"/>
      <c r="DG20" s="1426"/>
      <c r="DH20" s="1426"/>
      <c r="DI20" s="1426"/>
      <c r="DJ20" s="1426"/>
      <c r="DK20" s="1426"/>
      <c r="DL20" s="1426"/>
      <c r="DM20" s="1426"/>
      <c r="DN20" s="1426"/>
      <c r="DO20" s="1426"/>
      <c r="DP20" s="1426"/>
      <c r="DQ20" s="1426"/>
      <c r="DR20" s="1426"/>
      <c r="DS20" s="1426"/>
      <c r="DT20" s="1426"/>
      <c r="DU20" s="1426"/>
      <c r="DV20" s="1426"/>
      <c r="DW20" s="1426"/>
      <c r="DX20" s="1426"/>
      <c r="DY20" s="1426"/>
      <c r="DZ20" s="1426"/>
      <c r="EA20" s="1426"/>
      <c r="EB20" s="1426"/>
      <c r="EC20" s="1426"/>
      <c r="ED20" s="1426"/>
      <c r="EE20" s="1426"/>
      <c r="EF20" s="1426"/>
      <c r="EG20" s="1426"/>
      <c r="EH20" s="1426"/>
      <c r="EI20" s="1426"/>
      <c r="EJ20" s="1426"/>
      <c r="EK20" s="1426"/>
      <c r="EL20" s="1426"/>
      <c r="EM20" s="1426"/>
      <c r="EN20" s="1426"/>
      <c r="EO20" s="1426"/>
      <c r="EP20" s="1426"/>
      <c r="EQ20" s="1426"/>
      <c r="ER20" s="1426"/>
      <c r="ES20" s="1426"/>
      <c r="ET20" s="1426"/>
      <c r="EU20" s="1426"/>
      <c r="EV20" s="1426"/>
      <c r="EW20" s="1426"/>
      <c r="EX20" s="1426"/>
      <c r="EY20" s="1426"/>
      <c r="EZ20" s="1426"/>
      <c r="FA20" s="1426"/>
      <c r="FB20" s="1426"/>
      <c r="FC20" s="1426"/>
      <c r="FD20" s="1426"/>
      <c r="FE20" s="1426"/>
      <c r="FF20" s="1426"/>
      <c r="FG20" s="1426"/>
      <c r="FH20" s="1426"/>
      <c r="FI20" s="1426"/>
      <c r="FJ20" s="1426"/>
      <c r="FK20" s="1426"/>
      <c r="FL20" s="1426"/>
      <c r="FM20" s="1426"/>
      <c r="FN20" s="1426"/>
      <c r="FO20" s="1426"/>
      <c r="FP20" s="1426"/>
      <c r="FQ20" s="1426"/>
      <c r="FR20" s="1426"/>
      <c r="FS20" s="1426"/>
      <c r="FT20" s="1426"/>
      <c r="FU20" s="1426"/>
      <c r="FV20" s="1426"/>
      <c r="FW20" s="1426"/>
      <c r="FX20" s="1426"/>
      <c r="FY20" s="1426"/>
      <c r="FZ20" s="1426"/>
      <c r="GA20" s="1426"/>
      <c r="GB20" s="1426"/>
      <c r="GC20" s="1426"/>
      <c r="GD20" s="1426"/>
      <c r="GE20" s="1426"/>
      <c r="GF20" s="1426"/>
      <c r="GG20" s="1426"/>
      <c r="GH20" s="1426"/>
      <c r="GI20" s="1426"/>
      <c r="GJ20" s="1426"/>
      <c r="GK20" s="1426"/>
      <c r="GL20" s="1426"/>
      <c r="GM20" s="1426"/>
      <c r="GN20" s="1426"/>
      <c r="GO20" s="1426"/>
      <c r="GP20" s="1426"/>
      <c r="GQ20" s="1426"/>
      <c r="GR20" s="1426"/>
      <c r="GS20" s="1426"/>
      <c r="GT20" s="1426"/>
      <c r="GU20" s="1426"/>
      <c r="GV20" s="1426"/>
      <c r="GW20" s="1426"/>
      <c r="GX20" s="1426"/>
      <c r="GY20" s="1426"/>
      <c r="GZ20" s="1426"/>
      <c r="HA20" s="1426"/>
      <c r="HB20" s="1426"/>
      <c r="HC20" s="1426"/>
      <c r="HD20" s="1426"/>
      <c r="HE20" s="1426"/>
      <c r="HF20" s="1426"/>
      <c r="HG20" s="1426"/>
      <c r="HH20" s="1426"/>
      <c r="HI20" s="1426"/>
      <c r="HJ20" s="1426"/>
      <c r="HK20" s="1426"/>
      <c r="HL20" s="1426"/>
      <c r="HM20" s="1426"/>
      <c r="HN20" s="1426"/>
      <c r="HO20" s="1426"/>
      <c r="HP20" s="1426"/>
      <c r="HQ20" s="1426"/>
      <c r="HR20" s="1426"/>
      <c r="HS20" s="1426"/>
      <c r="HT20" s="1426"/>
      <c r="HU20" s="1426"/>
      <c r="HV20" s="1426"/>
      <c r="HW20" s="1426"/>
      <c r="HX20" s="1426"/>
      <c r="HY20" s="1426"/>
      <c r="HZ20" s="1426"/>
      <c r="IA20" s="1426"/>
      <c r="IB20" s="1426"/>
      <c r="IC20" s="1426"/>
      <c r="ID20" s="1426"/>
      <c r="IE20" s="1426"/>
      <c r="IF20" s="1426"/>
      <c r="IG20" s="1426"/>
      <c r="IH20" s="1426"/>
      <c r="II20" s="1426"/>
      <c r="IJ20" s="1426"/>
      <c r="IK20" s="1426"/>
      <c r="IL20" s="1426"/>
      <c r="IM20" s="1426"/>
      <c r="IN20" s="1426"/>
      <c r="IO20" s="1426"/>
      <c r="IP20" s="1426"/>
      <c r="IQ20" s="1426"/>
      <c r="IR20" s="1426"/>
      <c r="IS20" s="1426"/>
      <c r="IT20" s="1426"/>
      <c r="IU20" s="1426"/>
      <c r="IV20" s="1426"/>
    </row>
    <row r="21" spans="1:256" s="867" customFormat="1" ht="18" customHeight="1">
      <c r="A21" s="869">
        <v>14</v>
      </c>
      <c r="B21" s="875"/>
      <c r="C21" s="867" t="s">
        <v>1080</v>
      </c>
      <c r="D21" s="1009">
        <v>900</v>
      </c>
      <c r="E21" s="1009">
        <v>0</v>
      </c>
      <c r="F21" s="1009">
        <v>0</v>
      </c>
      <c r="G21" s="1009">
        <v>223</v>
      </c>
      <c r="H21" s="1009">
        <v>0</v>
      </c>
      <c r="I21" s="1009">
        <v>50</v>
      </c>
      <c r="J21" s="1009">
        <v>0</v>
      </c>
      <c r="K21" s="1009">
        <v>0</v>
      </c>
      <c r="L21" s="1009">
        <v>0</v>
      </c>
      <c r="M21" s="1009">
        <v>600</v>
      </c>
      <c r="N21" s="1009">
        <v>360</v>
      </c>
      <c r="O21" s="1009">
        <v>1606</v>
      </c>
      <c r="P21" s="1009">
        <v>0</v>
      </c>
      <c r="Q21" s="978">
        <f>SUM(D21:P21)</f>
        <v>3739</v>
      </c>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852"/>
      <c r="AY21" s="852"/>
      <c r="AZ21" s="852"/>
      <c r="BA21" s="852"/>
      <c r="BB21" s="852"/>
      <c r="BC21" s="852"/>
      <c r="BD21" s="852"/>
      <c r="BE21" s="852"/>
      <c r="BF21" s="852"/>
      <c r="BG21" s="852"/>
      <c r="BH21" s="852"/>
      <c r="BI21" s="852"/>
      <c r="BJ21" s="852"/>
      <c r="BK21" s="852"/>
      <c r="BL21" s="852"/>
      <c r="BM21" s="852"/>
      <c r="BN21" s="852"/>
      <c r="BO21" s="852"/>
      <c r="BP21" s="852"/>
      <c r="BQ21" s="852"/>
      <c r="BR21" s="852"/>
      <c r="BS21" s="852"/>
      <c r="BT21" s="852"/>
      <c r="BU21" s="852"/>
      <c r="BV21" s="852"/>
      <c r="BW21" s="852"/>
      <c r="BX21" s="852"/>
      <c r="BY21" s="852"/>
      <c r="BZ21" s="852"/>
      <c r="CA21" s="852"/>
      <c r="CB21" s="852"/>
      <c r="CC21" s="852"/>
      <c r="CD21" s="852"/>
      <c r="CE21" s="852"/>
      <c r="CF21" s="852"/>
      <c r="CG21" s="852"/>
      <c r="CH21" s="852"/>
      <c r="CI21" s="852"/>
      <c r="CJ21" s="852"/>
      <c r="CK21" s="852"/>
      <c r="CL21" s="852"/>
      <c r="CM21" s="852"/>
      <c r="CN21" s="852"/>
      <c r="CO21" s="852"/>
      <c r="CP21" s="852"/>
      <c r="CQ21" s="852"/>
      <c r="CR21" s="852"/>
      <c r="CS21" s="852"/>
      <c r="CT21" s="852"/>
      <c r="CU21" s="852"/>
      <c r="CV21" s="852"/>
      <c r="CW21" s="852"/>
      <c r="CX21" s="852"/>
      <c r="CY21" s="852"/>
      <c r="CZ21" s="852"/>
      <c r="DA21" s="852"/>
      <c r="DB21" s="852"/>
      <c r="DC21" s="852"/>
      <c r="DD21" s="852"/>
      <c r="DE21" s="852"/>
      <c r="DF21" s="852"/>
      <c r="DG21" s="852"/>
      <c r="DH21" s="852"/>
      <c r="DI21" s="852"/>
      <c r="DJ21" s="852"/>
      <c r="DK21" s="852"/>
      <c r="DL21" s="852"/>
      <c r="DM21" s="852"/>
      <c r="DN21" s="852"/>
      <c r="DO21" s="852"/>
      <c r="DP21" s="852"/>
      <c r="DQ21" s="852"/>
      <c r="DR21" s="852"/>
      <c r="DS21" s="852"/>
      <c r="DT21" s="852"/>
      <c r="DU21" s="852"/>
      <c r="DV21" s="852"/>
      <c r="DW21" s="852"/>
      <c r="DX21" s="852"/>
      <c r="DY21" s="852"/>
      <c r="DZ21" s="852"/>
      <c r="EA21" s="852"/>
      <c r="EB21" s="852"/>
      <c r="EC21" s="852"/>
      <c r="ED21" s="852"/>
      <c r="EE21" s="852"/>
      <c r="EF21" s="852"/>
      <c r="EG21" s="852"/>
      <c r="EH21" s="852"/>
      <c r="EI21" s="852"/>
      <c r="EJ21" s="852"/>
      <c r="EK21" s="852"/>
      <c r="EL21" s="852"/>
      <c r="EM21" s="852"/>
      <c r="EN21" s="852"/>
      <c r="EO21" s="852"/>
      <c r="EP21" s="852"/>
      <c r="EQ21" s="852"/>
      <c r="ER21" s="852"/>
      <c r="ES21" s="852"/>
      <c r="ET21" s="852"/>
      <c r="EU21" s="852"/>
      <c r="EV21" s="852"/>
      <c r="EW21" s="852"/>
      <c r="EX21" s="852"/>
      <c r="EY21" s="852"/>
      <c r="EZ21" s="852"/>
      <c r="FA21" s="852"/>
      <c r="FB21" s="852"/>
      <c r="FC21" s="852"/>
      <c r="FD21" s="852"/>
      <c r="FE21" s="852"/>
      <c r="FF21" s="852"/>
      <c r="FG21" s="852"/>
      <c r="FH21" s="852"/>
      <c r="FI21" s="852"/>
      <c r="FJ21" s="852"/>
      <c r="FK21" s="852"/>
      <c r="FL21" s="852"/>
      <c r="FM21" s="852"/>
      <c r="FN21" s="852"/>
      <c r="FO21" s="852"/>
      <c r="FP21" s="852"/>
      <c r="FQ21" s="852"/>
      <c r="FR21" s="852"/>
      <c r="FS21" s="852"/>
      <c r="FT21" s="852"/>
      <c r="FU21" s="852"/>
      <c r="FV21" s="852"/>
      <c r="FW21" s="852"/>
      <c r="FX21" s="852"/>
      <c r="FY21" s="852"/>
      <c r="FZ21" s="852"/>
      <c r="GA21" s="852"/>
      <c r="GB21" s="852"/>
      <c r="GC21" s="852"/>
      <c r="GD21" s="852"/>
      <c r="GE21" s="852"/>
      <c r="GF21" s="852"/>
      <c r="GG21" s="852"/>
      <c r="GH21" s="852"/>
      <c r="GI21" s="852"/>
      <c r="GJ21" s="852"/>
      <c r="GK21" s="852"/>
      <c r="GL21" s="852"/>
      <c r="GM21" s="852"/>
      <c r="GN21" s="852"/>
      <c r="GO21" s="852"/>
      <c r="GP21" s="852"/>
      <c r="GQ21" s="852"/>
      <c r="GR21" s="852"/>
      <c r="GS21" s="852"/>
      <c r="GT21" s="852"/>
      <c r="GU21" s="852"/>
      <c r="GV21" s="852"/>
      <c r="GW21" s="852"/>
      <c r="GX21" s="852"/>
      <c r="GY21" s="852"/>
      <c r="GZ21" s="852"/>
      <c r="HA21" s="852"/>
      <c r="HB21" s="852"/>
      <c r="HC21" s="852"/>
      <c r="HD21" s="852"/>
      <c r="HE21" s="852"/>
      <c r="HF21" s="852"/>
      <c r="HG21" s="852"/>
      <c r="HH21" s="852"/>
      <c r="HI21" s="852"/>
      <c r="HJ21" s="852"/>
      <c r="HK21" s="852"/>
      <c r="HL21" s="852"/>
      <c r="HM21" s="852"/>
      <c r="HN21" s="852"/>
      <c r="HO21" s="852"/>
      <c r="HP21" s="852"/>
      <c r="HQ21" s="852"/>
      <c r="HR21" s="852"/>
      <c r="HS21" s="852"/>
      <c r="HT21" s="852"/>
      <c r="HU21" s="852"/>
      <c r="HV21" s="852"/>
      <c r="HW21" s="852"/>
      <c r="HX21" s="852"/>
      <c r="HY21" s="852"/>
      <c r="HZ21" s="852"/>
      <c r="IA21" s="852"/>
      <c r="IB21" s="852"/>
      <c r="IC21" s="852"/>
      <c r="ID21" s="852"/>
      <c r="IE21" s="852"/>
      <c r="IF21" s="852"/>
      <c r="IG21" s="852"/>
      <c r="IH21" s="852"/>
      <c r="II21" s="852"/>
      <c r="IJ21" s="852"/>
      <c r="IK21" s="852"/>
      <c r="IL21" s="852"/>
      <c r="IM21" s="852"/>
      <c r="IN21" s="852"/>
      <c r="IO21" s="852"/>
      <c r="IP21" s="852"/>
      <c r="IQ21" s="852"/>
      <c r="IR21" s="852"/>
      <c r="IS21" s="852"/>
      <c r="IT21" s="852"/>
      <c r="IU21" s="852"/>
      <c r="IV21" s="852"/>
    </row>
    <row r="22" spans="1:256" ht="17.25">
      <c r="A22" s="869">
        <v>15</v>
      </c>
      <c r="B22" s="876"/>
      <c r="C22" s="877" t="s">
        <v>639</v>
      </c>
      <c r="D22" s="218"/>
      <c r="E22" s="218"/>
      <c r="F22" s="218"/>
      <c r="G22" s="218"/>
      <c r="H22" s="218"/>
      <c r="I22" s="218"/>
      <c r="J22" s="218"/>
      <c r="K22" s="218"/>
      <c r="L22" s="218"/>
      <c r="M22" s="218">
        <v>30</v>
      </c>
      <c r="N22" s="218">
        <v>100</v>
      </c>
      <c r="O22" s="218">
        <v>-130</v>
      </c>
      <c r="P22" s="856"/>
      <c r="Q22" s="878">
        <f t="shared" si="0"/>
        <v>0</v>
      </c>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877"/>
      <c r="AY22" s="877"/>
      <c r="AZ22" s="877"/>
      <c r="BA22" s="877"/>
      <c r="BB22" s="877"/>
      <c r="BC22" s="877"/>
      <c r="BD22" s="877"/>
      <c r="BE22" s="877"/>
      <c r="BF22" s="877"/>
      <c r="BG22" s="877"/>
      <c r="BH22" s="877"/>
      <c r="BI22" s="877"/>
      <c r="BJ22" s="877"/>
      <c r="BK22" s="877"/>
      <c r="BL22" s="877"/>
      <c r="BM22" s="877"/>
      <c r="BN22" s="877"/>
      <c r="BO22" s="877"/>
      <c r="BP22" s="877"/>
      <c r="BQ22" s="877"/>
      <c r="BR22" s="877"/>
      <c r="BS22" s="877"/>
      <c r="BT22" s="877"/>
      <c r="BU22" s="877"/>
      <c r="BV22" s="877"/>
      <c r="BW22" s="877"/>
      <c r="BX22" s="877"/>
      <c r="BY22" s="877"/>
      <c r="BZ22" s="877"/>
      <c r="CA22" s="877"/>
      <c r="CB22" s="877"/>
      <c r="CC22" s="877"/>
      <c r="CD22" s="877"/>
      <c r="CE22" s="877"/>
      <c r="CF22" s="877"/>
      <c r="CG22" s="877"/>
      <c r="CH22" s="877"/>
      <c r="CI22" s="877"/>
      <c r="CJ22" s="877"/>
      <c r="CK22" s="877"/>
      <c r="CL22" s="877"/>
      <c r="CM22" s="877"/>
      <c r="CN22" s="877"/>
      <c r="CO22" s="877"/>
      <c r="CP22" s="877"/>
      <c r="CQ22" s="877"/>
      <c r="CR22" s="877"/>
      <c r="CS22" s="877"/>
      <c r="CT22" s="877"/>
      <c r="CU22" s="877"/>
      <c r="CV22" s="877"/>
      <c r="CW22" s="877"/>
      <c r="CX22" s="877"/>
      <c r="CY22" s="877"/>
      <c r="CZ22" s="877"/>
      <c r="DA22" s="877"/>
      <c r="DB22" s="877"/>
      <c r="DC22" s="877"/>
      <c r="DD22" s="877"/>
      <c r="DE22" s="877"/>
      <c r="DF22" s="877"/>
      <c r="DG22" s="877"/>
      <c r="DH22" s="877"/>
      <c r="DI22" s="877"/>
      <c r="DJ22" s="877"/>
      <c r="DK22" s="877"/>
      <c r="DL22" s="877"/>
      <c r="DM22" s="877"/>
      <c r="DN22" s="877"/>
      <c r="DO22" s="877"/>
      <c r="DP22" s="877"/>
      <c r="DQ22" s="877"/>
      <c r="DR22" s="877"/>
      <c r="DS22" s="877"/>
      <c r="DT22" s="877"/>
      <c r="DU22" s="877"/>
      <c r="DV22" s="877"/>
      <c r="DW22" s="877"/>
      <c r="DX22" s="877"/>
      <c r="DY22" s="877"/>
      <c r="DZ22" s="877"/>
      <c r="EA22" s="877"/>
      <c r="EB22" s="877"/>
      <c r="EC22" s="877"/>
      <c r="ED22" s="877"/>
      <c r="EE22" s="877"/>
      <c r="EF22" s="877"/>
      <c r="EG22" s="877"/>
      <c r="EH22" s="877"/>
      <c r="EI22" s="877"/>
      <c r="EJ22" s="877"/>
      <c r="EK22" s="877"/>
      <c r="EL22" s="877"/>
      <c r="EM22" s="877"/>
      <c r="EN22" s="877"/>
      <c r="EO22" s="877"/>
      <c r="EP22" s="877"/>
      <c r="EQ22" s="877"/>
      <c r="ER22" s="877"/>
      <c r="ES22" s="877"/>
      <c r="ET22" s="877"/>
      <c r="EU22" s="877"/>
      <c r="EV22" s="877"/>
      <c r="EW22" s="877"/>
      <c r="EX22" s="877"/>
      <c r="EY22" s="877"/>
      <c r="EZ22" s="877"/>
      <c r="FA22" s="877"/>
      <c r="FB22" s="877"/>
      <c r="FC22" s="877"/>
      <c r="FD22" s="877"/>
      <c r="FE22" s="877"/>
      <c r="FF22" s="877"/>
      <c r="FG22" s="877"/>
      <c r="FH22" s="877"/>
      <c r="FI22" s="877"/>
      <c r="FJ22" s="877"/>
      <c r="FK22" s="877"/>
      <c r="FL22" s="877"/>
      <c r="FM22" s="877"/>
      <c r="FN22" s="877"/>
      <c r="FO22" s="877"/>
      <c r="FP22" s="877"/>
      <c r="FQ22" s="877"/>
      <c r="FR22" s="877"/>
      <c r="FS22" s="877"/>
      <c r="FT22" s="877"/>
      <c r="FU22" s="877"/>
      <c r="FV22" s="877"/>
      <c r="FW22" s="877"/>
      <c r="FX22" s="877"/>
      <c r="FY22" s="877"/>
      <c r="FZ22" s="877"/>
      <c r="GA22" s="877"/>
      <c r="GB22" s="877"/>
      <c r="GC22" s="877"/>
      <c r="GD22" s="877"/>
      <c r="GE22" s="877"/>
      <c r="GF22" s="877"/>
      <c r="GG22" s="877"/>
      <c r="GH22" s="877"/>
      <c r="GI22" s="877"/>
      <c r="GJ22" s="877"/>
      <c r="GK22" s="877"/>
      <c r="GL22" s="877"/>
      <c r="GM22" s="877"/>
      <c r="GN22" s="877"/>
      <c r="GO22" s="877"/>
      <c r="GP22" s="877"/>
      <c r="GQ22" s="877"/>
      <c r="GR22" s="877"/>
      <c r="GS22" s="877"/>
      <c r="GT22" s="877"/>
      <c r="GU22" s="877"/>
      <c r="GV22" s="877"/>
      <c r="GW22" s="877"/>
      <c r="GX22" s="877"/>
      <c r="GY22" s="877"/>
      <c r="GZ22" s="877"/>
      <c r="HA22" s="877"/>
      <c r="HB22" s="877"/>
      <c r="HC22" s="877"/>
      <c r="HD22" s="877"/>
      <c r="HE22" s="877"/>
      <c r="HF22" s="877"/>
      <c r="HG22" s="877"/>
      <c r="HH22" s="877"/>
      <c r="HI22" s="877"/>
      <c r="HJ22" s="877"/>
      <c r="HK22" s="877"/>
      <c r="HL22" s="877"/>
      <c r="HM22" s="877"/>
      <c r="HN22" s="877"/>
      <c r="HO22" s="877"/>
      <c r="HP22" s="877"/>
      <c r="HQ22" s="877"/>
      <c r="HR22" s="877"/>
      <c r="HS22" s="877"/>
      <c r="HT22" s="877"/>
      <c r="HU22" s="877"/>
      <c r="HV22" s="877"/>
      <c r="HW22" s="877"/>
      <c r="HX22" s="877"/>
      <c r="HY22" s="877"/>
      <c r="HZ22" s="877"/>
      <c r="IA22" s="877"/>
      <c r="IB22" s="877"/>
      <c r="IC22" s="877"/>
      <c r="ID22" s="877"/>
      <c r="IE22" s="877"/>
      <c r="IF22" s="877"/>
      <c r="IG22" s="877"/>
      <c r="IH22" s="877"/>
      <c r="II22" s="877"/>
      <c r="IJ22" s="877"/>
      <c r="IK22" s="877"/>
      <c r="IL22" s="877"/>
      <c r="IM22" s="877"/>
      <c r="IN22" s="877"/>
      <c r="IO22" s="877"/>
      <c r="IP22" s="877"/>
      <c r="IQ22" s="877"/>
      <c r="IR22" s="877"/>
      <c r="IS22" s="877"/>
      <c r="IT22" s="877"/>
      <c r="IU22" s="877"/>
      <c r="IV22" s="877"/>
    </row>
    <row r="23" spans="1:256" ht="17.25">
      <c r="A23" s="869">
        <v>16</v>
      </c>
      <c r="B23" s="875"/>
      <c r="C23" s="879" t="s">
        <v>1120</v>
      </c>
      <c r="D23" s="880">
        <f>SUM(D21:D22)</f>
        <v>900</v>
      </c>
      <c r="E23" s="880">
        <f aca="true" t="shared" si="4" ref="E23:P23">SUM(E21:E22)</f>
        <v>0</v>
      </c>
      <c r="F23" s="880">
        <f t="shared" si="4"/>
        <v>0</v>
      </c>
      <c r="G23" s="880">
        <f t="shared" si="4"/>
        <v>223</v>
      </c>
      <c r="H23" s="880">
        <f t="shared" si="4"/>
        <v>0</v>
      </c>
      <c r="I23" s="880">
        <f t="shared" si="4"/>
        <v>50</v>
      </c>
      <c r="J23" s="880">
        <f t="shared" si="4"/>
        <v>0</v>
      </c>
      <c r="K23" s="880">
        <f t="shared" si="4"/>
        <v>0</v>
      </c>
      <c r="L23" s="880">
        <f t="shared" si="4"/>
        <v>0</v>
      </c>
      <c r="M23" s="880">
        <f t="shared" si="4"/>
        <v>630</v>
      </c>
      <c r="N23" s="880">
        <f t="shared" si="4"/>
        <v>460</v>
      </c>
      <c r="O23" s="880">
        <f t="shared" si="4"/>
        <v>1476</v>
      </c>
      <c r="P23" s="880">
        <f t="shared" si="4"/>
        <v>0</v>
      </c>
      <c r="Q23" s="881">
        <f t="shared" si="0"/>
        <v>3739</v>
      </c>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7"/>
      <c r="BR23" s="867"/>
      <c r="BS23" s="867"/>
      <c r="BT23" s="867"/>
      <c r="BU23" s="867"/>
      <c r="BV23" s="867"/>
      <c r="BW23" s="867"/>
      <c r="BX23" s="867"/>
      <c r="BY23" s="867"/>
      <c r="BZ23" s="867"/>
      <c r="CA23" s="867"/>
      <c r="CB23" s="867"/>
      <c r="CC23" s="867"/>
      <c r="CD23" s="867"/>
      <c r="CE23" s="867"/>
      <c r="CF23" s="867"/>
      <c r="CG23" s="867"/>
      <c r="CH23" s="867"/>
      <c r="CI23" s="867"/>
      <c r="CJ23" s="867"/>
      <c r="CK23" s="867"/>
      <c r="CL23" s="867"/>
      <c r="CM23" s="867"/>
      <c r="CN23" s="867"/>
      <c r="CO23" s="867"/>
      <c r="CP23" s="867"/>
      <c r="CQ23" s="867"/>
      <c r="CR23" s="867"/>
      <c r="CS23" s="867"/>
      <c r="CT23" s="867"/>
      <c r="CU23" s="867"/>
      <c r="CV23" s="867"/>
      <c r="CW23" s="867"/>
      <c r="CX23" s="867"/>
      <c r="CY23" s="867"/>
      <c r="CZ23" s="867"/>
      <c r="DA23" s="867"/>
      <c r="DB23" s="867"/>
      <c r="DC23" s="867"/>
      <c r="DD23" s="867"/>
      <c r="DE23" s="867"/>
      <c r="DF23" s="867"/>
      <c r="DG23" s="867"/>
      <c r="DH23" s="867"/>
      <c r="DI23" s="867"/>
      <c r="DJ23" s="867"/>
      <c r="DK23" s="867"/>
      <c r="DL23" s="867"/>
      <c r="DM23" s="867"/>
      <c r="DN23" s="867"/>
      <c r="DO23" s="867"/>
      <c r="DP23" s="867"/>
      <c r="DQ23" s="867"/>
      <c r="DR23" s="867"/>
      <c r="DS23" s="867"/>
      <c r="DT23" s="867"/>
      <c r="DU23" s="867"/>
      <c r="DV23" s="867"/>
      <c r="DW23" s="867"/>
      <c r="DX23" s="867"/>
      <c r="DY23" s="867"/>
      <c r="DZ23" s="867"/>
      <c r="EA23" s="867"/>
      <c r="EB23" s="867"/>
      <c r="EC23" s="867"/>
      <c r="ED23" s="867"/>
      <c r="EE23" s="867"/>
      <c r="EF23" s="867"/>
      <c r="EG23" s="867"/>
      <c r="EH23" s="867"/>
      <c r="EI23" s="867"/>
      <c r="EJ23" s="867"/>
      <c r="EK23" s="867"/>
      <c r="EL23" s="867"/>
      <c r="EM23" s="867"/>
      <c r="EN23" s="867"/>
      <c r="EO23" s="867"/>
      <c r="EP23" s="867"/>
      <c r="EQ23" s="867"/>
      <c r="ER23" s="867"/>
      <c r="ES23" s="867"/>
      <c r="ET23" s="867"/>
      <c r="EU23" s="867"/>
      <c r="EV23" s="867"/>
      <c r="EW23" s="867"/>
      <c r="EX23" s="867"/>
      <c r="EY23" s="867"/>
      <c r="EZ23" s="867"/>
      <c r="FA23" s="867"/>
      <c r="FB23" s="867"/>
      <c r="FC23" s="867"/>
      <c r="FD23" s="867"/>
      <c r="FE23" s="867"/>
      <c r="FF23" s="867"/>
      <c r="FG23" s="867"/>
      <c r="FH23" s="867"/>
      <c r="FI23" s="867"/>
      <c r="FJ23" s="867"/>
      <c r="FK23" s="867"/>
      <c r="FL23" s="867"/>
      <c r="FM23" s="867"/>
      <c r="FN23" s="867"/>
      <c r="FO23" s="867"/>
      <c r="FP23" s="867"/>
      <c r="FQ23" s="867"/>
      <c r="FR23" s="867"/>
      <c r="FS23" s="867"/>
      <c r="FT23" s="867"/>
      <c r="FU23" s="867"/>
      <c r="FV23" s="867"/>
      <c r="FW23" s="867"/>
      <c r="FX23" s="867"/>
      <c r="FY23" s="867"/>
      <c r="FZ23" s="867"/>
      <c r="GA23" s="867"/>
      <c r="GB23" s="867"/>
      <c r="GC23" s="867"/>
      <c r="GD23" s="867"/>
      <c r="GE23" s="867"/>
      <c r="GF23" s="867"/>
      <c r="GG23" s="867"/>
      <c r="GH23" s="867"/>
      <c r="GI23" s="867"/>
      <c r="GJ23" s="867"/>
      <c r="GK23" s="867"/>
      <c r="GL23" s="867"/>
      <c r="GM23" s="867"/>
      <c r="GN23" s="867"/>
      <c r="GO23" s="867"/>
      <c r="GP23" s="867"/>
      <c r="GQ23" s="867"/>
      <c r="GR23" s="867"/>
      <c r="GS23" s="867"/>
      <c r="GT23" s="867"/>
      <c r="GU23" s="867"/>
      <c r="GV23" s="867"/>
      <c r="GW23" s="867"/>
      <c r="GX23" s="867"/>
      <c r="GY23" s="867"/>
      <c r="GZ23" s="867"/>
      <c r="HA23" s="867"/>
      <c r="HB23" s="867"/>
      <c r="HC23" s="867"/>
      <c r="HD23" s="867"/>
      <c r="HE23" s="867"/>
      <c r="HF23" s="867"/>
      <c r="HG23" s="867"/>
      <c r="HH23" s="867"/>
      <c r="HI23" s="867"/>
      <c r="HJ23" s="867"/>
      <c r="HK23" s="867"/>
      <c r="HL23" s="867"/>
      <c r="HM23" s="867"/>
      <c r="HN23" s="867"/>
      <c r="HO23" s="867"/>
      <c r="HP23" s="867"/>
      <c r="HQ23" s="867"/>
      <c r="HR23" s="867"/>
      <c r="HS23" s="867"/>
      <c r="HT23" s="867"/>
      <c r="HU23" s="867"/>
      <c r="HV23" s="867"/>
      <c r="HW23" s="867"/>
      <c r="HX23" s="867"/>
      <c r="HY23" s="867"/>
      <c r="HZ23" s="867"/>
      <c r="IA23" s="867"/>
      <c r="IB23" s="867"/>
      <c r="IC23" s="867"/>
      <c r="ID23" s="867"/>
      <c r="IE23" s="867"/>
      <c r="IF23" s="867"/>
      <c r="IG23" s="867"/>
      <c r="IH23" s="867"/>
      <c r="II23" s="867"/>
      <c r="IJ23" s="867"/>
      <c r="IK23" s="867"/>
      <c r="IL23" s="867"/>
      <c r="IM23" s="867"/>
      <c r="IN23" s="867"/>
      <c r="IO23" s="867"/>
      <c r="IP23" s="867"/>
      <c r="IQ23" s="867"/>
      <c r="IR23" s="867"/>
      <c r="IS23" s="867"/>
      <c r="IT23" s="867"/>
      <c r="IU23" s="867"/>
      <c r="IV23" s="867"/>
    </row>
    <row r="24" spans="1:256" s="1429" customFormat="1" ht="30" customHeight="1">
      <c r="A24" s="869">
        <v>17</v>
      </c>
      <c r="B24" s="1425" t="s">
        <v>689</v>
      </c>
      <c r="C24" s="1426" t="s">
        <v>686</v>
      </c>
      <c r="D24" s="1427"/>
      <c r="E24" s="1427"/>
      <c r="F24" s="1427"/>
      <c r="G24" s="1427"/>
      <c r="H24" s="1427"/>
      <c r="I24" s="1427"/>
      <c r="J24" s="1427"/>
      <c r="K24" s="1427"/>
      <c r="L24" s="1427"/>
      <c r="M24" s="1427"/>
      <c r="N24" s="1427"/>
      <c r="O24" s="1427">
        <v>2000</v>
      </c>
      <c r="P24" s="1427">
        <v>1442</v>
      </c>
      <c r="Q24" s="1428">
        <f t="shared" si="0"/>
        <v>3442</v>
      </c>
      <c r="R24" s="1430"/>
      <c r="S24" s="1426"/>
      <c r="T24" s="1426"/>
      <c r="U24" s="1426"/>
      <c r="V24" s="1426"/>
      <c r="W24" s="1426"/>
      <c r="X24" s="1426"/>
      <c r="Y24" s="1426"/>
      <c r="Z24" s="1426"/>
      <c r="AA24" s="1426"/>
      <c r="AB24" s="1426"/>
      <c r="AC24" s="1426"/>
      <c r="AD24" s="1426"/>
      <c r="AE24" s="1426"/>
      <c r="AF24" s="1426"/>
      <c r="AG24" s="1426"/>
      <c r="AH24" s="1426"/>
      <c r="AI24" s="1426"/>
      <c r="AJ24" s="1426"/>
      <c r="AK24" s="1426"/>
      <c r="AL24" s="1426"/>
      <c r="AM24" s="1426"/>
      <c r="AN24" s="1426"/>
      <c r="AO24" s="1426"/>
      <c r="AP24" s="1426"/>
      <c r="AQ24" s="1426"/>
      <c r="AR24" s="1426"/>
      <c r="AS24" s="1426"/>
      <c r="AT24" s="1426"/>
      <c r="AU24" s="1426"/>
      <c r="AV24" s="1426"/>
      <c r="AW24" s="1426"/>
      <c r="AX24" s="1426"/>
      <c r="AY24" s="1426"/>
      <c r="AZ24" s="1426"/>
      <c r="BA24" s="1426"/>
      <c r="BB24" s="1426"/>
      <c r="BC24" s="1426"/>
      <c r="BD24" s="1426"/>
      <c r="BE24" s="1426"/>
      <c r="BF24" s="1426"/>
      <c r="BG24" s="1426"/>
      <c r="BH24" s="1426"/>
      <c r="BI24" s="1426"/>
      <c r="BJ24" s="1426"/>
      <c r="BK24" s="1426"/>
      <c r="BL24" s="1426"/>
      <c r="BM24" s="1426"/>
      <c r="BN24" s="1426"/>
      <c r="BO24" s="1426"/>
      <c r="BP24" s="1426"/>
      <c r="BQ24" s="1426"/>
      <c r="BR24" s="1426"/>
      <c r="BS24" s="1426"/>
      <c r="BT24" s="1426"/>
      <c r="BU24" s="1426"/>
      <c r="BV24" s="1426"/>
      <c r="BW24" s="1426"/>
      <c r="BX24" s="1426"/>
      <c r="BY24" s="1426"/>
      <c r="BZ24" s="1426"/>
      <c r="CA24" s="1426"/>
      <c r="CB24" s="1426"/>
      <c r="CC24" s="1426"/>
      <c r="CD24" s="1426"/>
      <c r="CE24" s="1426"/>
      <c r="CF24" s="1426"/>
      <c r="CG24" s="1426"/>
      <c r="CH24" s="1426"/>
      <c r="CI24" s="1426"/>
      <c r="CJ24" s="1426"/>
      <c r="CK24" s="1426"/>
      <c r="CL24" s="1426"/>
      <c r="CM24" s="1426"/>
      <c r="CN24" s="1426"/>
      <c r="CO24" s="1426"/>
      <c r="CP24" s="1426"/>
      <c r="CQ24" s="1426"/>
      <c r="CR24" s="1426"/>
      <c r="CS24" s="1426"/>
      <c r="CT24" s="1426"/>
      <c r="CU24" s="1426"/>
      <c r="CV24" s="1426"/>
      <c r="CW24" s="1426"/>
      <c r="CX24" s="1426"/>
      <c r="CY24" s="1426"/>
      <c r="CZ24" s="1426"/>
      <c r="DA24" s="1426"/>
      <c r="DB24" s="1426"/>
      <c r="DC24" s="1426"/>
      <c r="DD24" s="1426"/>
      <c r="DE24" s="1426"/>
      <c r="DF24" s="1426"/>
      <c r="DG24" s="1426"/>
      <c r="DH24" s="1426"/>
      <c r="DI24" s="1426"/>
      <c r="DJ24" s="1426"/>
      <c r="DK24" s="1426"/>
      <c r="DL24" s="1426"/>
      <c r="DM24" s="1426"/>
      <c r="DN24" s="1426"/>
      <c r="DO24" s="1426"/>
      <c r="DP24" s="1426"/>
      <c r="DQ24" s="1426"/>
      <c r="DR24" s="1426"/>
      <c r="DS24" s="1426"/>
      <c r="DT24" s="1426"/>
      <c r="DU24" s="1426"/>
      <c r="DV24" s="1426"/>
      <c r="DW24" s="1426"/>
      <c r="DX24" s="1426"/>
      <c r="DY24" s="1426"/>
      <c r="DZ24" s="1426"/>
      <c r="EA24" s="1426"/>
      <c r="EB24" s="1426"/>
      <c r="EC24" s="1426"/>
      <c r="ED24" s="1426"/>
      <c r="EE24" s="1426"/>
      <c r="EF24" s="1426"/>
      <c r="EG24" s="1426"/>
      <c r="EH24" s="1426"/>
      <c r="EI24" s="1426"/>
      <c r="EJ24" s="1426"/>
      <c r="EK24" s="1426"/>
      <c r="EL24" s="1426"/>
      <c r="EM24" s="1426"/>
      <c r="EN24" s="1426"/>
      <c r="EO24" s="1426"/>
      <c r="EP24" s="1426"/>
      <c r="EQ24" s="1426"/>
      <c r="ER24" s="1426"/>
      <c r="ES24" s="1426"/>
      <c r="ET24" s="1426"/>
      <c r="EU24" s="1426"/>
      <c r="EV24" s="1426"/>
      <c r="EW24" s="1426"/>
      <c r="EX24" s="1426"/>
      <c r="EY24" s="1426"/>
      <c r="EZ24" s="1426"/>
      <c r="FA24" s="1426"/>
      <c r="FB24" s="1426"/>
      <c r="FC24" s="1426"/>
      <c r="FD24" s="1426"/>
      <c r="FE24" s="1426"/>
      <c r="FF24" s="1426"/>
      <c r="FG24" s="1426"/>
      <c r="FH24" s="1426"/>
      <c r="FI24" s="1426"/>
      <c r="FJ24" s="1426"/>
      <c r="FK24" s="1426"/>
      <c r="FL24" s="1426"/>
      <c r="FM24" s="1426"/>
      <c r="FN24" s="1426"/>
      <c r="FO24" s="1426"/>
      <c r="FP24" s="1426"/>
      <c r="FQ24" s="1426"/>
      <c r="FR24" s="1426"/>
      <c r="FS24" s="1426"/>
      <c r="FT24" s="1426"/>
      <c r="FU24" s="1426"/>
      <c r="FV24" s="1426"/>
      <c r="FW24" s="1426"/>
      <c r="FX24" s="1426"/>
      <c r="FY24" s="1426"/>
      <c r="FZ24" s="1426"/>
      <c r="GA24" s="1426"/>
      <c r="GB24" s="1426"/>
      <c r="GC24" s="1426"/>
      <c r="GD24" s="1426"/>
      <c r="GE24" s="1426"/>
      <c r="GF24" s="1426"/>
      <c r="GG24" s="1426"/>
      <c r="GH24" s="1426"/>
      <c r="GI24" s="1426"/>
      <c r="GJ24" s="1426"/>
      <c r="GK24" s="1426"/>
      <c r="GL24" s="1426"/>
      <c r="GM24" s="1426"/>
      <c r="GN24" s="1426"/>
      <c r="GO24" s="1426"/>
      <c r="GP24" s="1426"/>
      <c r="GQ24" s="1426"/>
      <c r="GR24" s="1426"/>
      <c r="GS24" s="1426"/>
      <c r="GT24" s="1426"/>
      <c r="GU24" s="1426"/>
      <c r="GV24" s="1426"/>
      <c r="GW24" s="1426"/>
      <c r="GX24" s="1426"/>
      <c r="GY24" s="1426"/>
      <c r="GZ24" s="1426"/>
      <c r="HA24" s="1426"/>
      <c r="HB24" s="1426"/>
      <c r="HC24" s="1426"/>
      <c r="HD24" s="1426"/>
      <c r="HE24" s="1426"/>
      <c r="HF24" s="1426"/>
      <c r="HG24" s="1426"/>
      <c r="HH24" s="1426"/>
      <c r="HI24" s="1426"/>
      <c r="HJ24" s="1426"/>
      <c r="HK24" s="1426"/>
      <c r="HL24" s="1426"/>
      <c r="HM24" s="1426"/>
      <c r="HN24" s="1426"/>
      <c r="HO24" s="1426"/>
      <c r="HP24" s="1426"/>
      <c r="HQ24" s="1426"/>
      <c r="HR24" s="1426"/>
      <c r="HS24" s="1426"/>
      <c r="HT24" s="1426"/>
      <c r="HU24" s="1426"/>
      <c r="HV24" s="1426"/>
      <c r="HW24" s="1426"/>
      <c r="HX24" s="1426"/>
      <c r="HY24" s="1426"/>
      <c r="HZ24" s="1426"/>
      <c r="IA24" s="1426"/>
      <c r="IB24" s="1426"/>
      <c r="IC24" s="1426"/>
      <c r="ID24" s="1426"/>
      <c r="IE24" s="1426"/>
      <c r="IF24" s="1426"/>
      <c r="IG24" s="1426"/>
      <c r="IH24" s="1426"/>
      <c r="II24" s="1426"/>
      <c r="IJ24" s="1426"/>
      <c r="IK24" s="1426"/>
      <c r="IL24" s="1426"/>
      <c r="IM24" s="1426"/>
      <c r="IN24" s="1426"/>
      <c r="IO24" s="1426"/>
      <c r="IP24" s="1426"/>
      <c r="IQ24" s="1426"/>
      <c r="IR24" s="1426"/>
      <c r="IS24" s="1426"/>
      <c r="IT24" s="1426"/>
      <c r="IU24" s="1426"/>
      <c r="IV24" s="1426"/>
    </row>
    <row r="25" spans="1:256" s="867" customFormat="1" ht="18" customHeight="1">
      <c r="A25" s="869">
        <v>18</v>
      </c>
      <c r="B25" s="1481"/>
      <c r="C25" s="867" t="s">
        <v>1080</v>
      </c>
      <c r="D25" s="1009">
        <v>580</v>
      </c>
      <c r="E25" s="1009">
        <v>0</v>
      </c>
      <c r="F25" s="1009">
        <v>0</v>
      </c>
      <c r="G25" s="1009">
        <v>250</v>
      </c>
      <c r="H25" s="1009">
        <v>140</v>
      </c>
      <c r="I25" s="1009">
        <v>140</v>
      </c>
      <c r="J25" s="1009">
        <v>0</v>
      </c>
      <c r="K25" s="1009">
        <v>0</v>
      </c>
      <c r="L25" s="1009">
        <v>0</v>
      </c>
      <c r="M25" s="1009">
        <v>420</v>
      </c>
      <c r="N25" s="1009">
        <v>1415</v>
      </c>
      <c r="O25" s="1009">
        <v>497</v>
      </c>
      <c r="P25" s="1009">
        <v>0</v>
      </c>
      <c r="Q25" s="978">
        <f>SUM(D25:P25)</f>
        <v>3442</v>
      </c>
      <c r="R25" s="1239"/>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852"/>
      <c r="BK25" s="852"/>
      <c r="BL25" s="852"/>
      <c r="BM25" s="852"/>
      <c r="BN25" s="852"/>
      <c r="BO25" s="852"/>
      <c r="BP25" s="852"/>
      <c r="BQ25" s="852"/>
      <c r="BR25" s="852"/>
      <c r="BS25" s="852"/>
      <c r="BT25" s="852"/>
      <c r="BU25" s="852"/>
      <c r="BV25" s="852"/>
      <c r="BW25" s="852"/>
      <c r="BX25" s="852"/>
      <c r="BY25" s="852"/>
      <c r="BZ25" s="852"/>
      <c r="CA25" s="852"/>
      <c r="CB25" s="852"/>
      <c r="CC25" s="852"/>
      <c r="CD25" s="852"/>
      <c r="CE25" s="852"/>
      <c r="CF25" s="852"/>
      <c r="CG25" s="852"/>
      <c r="CH25" s="852"/>
      <c r="CI25" s="852"/>
      <c r="CJ25" s="852"/>
      <c r="CK25" s="852"/>
      <c r="CL25" s="852"/>
      <c r="CM25" s="852"/>
      <c r="CN25" s="852"/>
      <c r="CO25" s="852"/>
      <c r="CP25" s="852"/>
      <c r="CQ25" s="852"/>
      <c r="CR25" s="852"/>
      <c r="CS25" s="852"/>
      <c r="CT25" s="852"/>
      <c r="CU25" s="852"/>
      <c r="CV25" s="852"/>
      <c r="CW25" s="852"/>
      <c r="CX25" s="852"/>
      <c r="CY25" s="852"/>
      <c r="CZ25" s="852"/>
      <c r="DA25" s="852"/>
      <c r="DB25" s="852"/>
      <c r="DC25" s="852"/>
      <c r="DD25" s="852"/>
      <c r="DE25" s="852"/>
      <c r="DF25" s="852"/>
      <c r="DG25" s="852"/>
      <c r="DH25" s="852"/>
      <c r="DI25" s="852"/>
      <c r="DJ25" s="852"/>
      <c r="DK25" s="852"/>
      <c r="DL25" s="852"/>
      <c r="DM25" s="852"/>
      <c r="DN25" s="852"/>
      <c r="DO25" s="852"/>
      <c r="DP25" s="852"/>
      <c r="DQ25" s="852"/>
      <c r="DR25" s="852"/>
      <c r="DS25" s="852"/>
      <c r="DT25" s="852"/>
      <c r="DU25" s="852"/>
      <c r="DV25" s="852"/>
      <c r="DW25" s="852"/>
      <c r="DX25" s="852"/>
      <c r="DY25" s="852"/>
      <c r="DZ25" s="852"/>
      <c r="EA25" s="852"/>
      <c r="EB25" s="852"/>
      <c r="EC25" s="852"/>
      <c r="ED25" s="852"/>
      <c r="EE25" s="852"/>
      <c r="EF25" s="852"/>
      <c r="EG25" s="852"/>
      <c r="EH25" s="852"/>
      <c r="EI25" s="852"/>
      <c r="EJ25" s="852"/>
      <c r="EK25" s="852"/>
      <c r="EL25" s="852"/>
      <c r="EM25" s="852"/>
      <c r="EN25" s="852"/>
      <c r="EO25" s="852"/>
      <c r="EP25" s="852"/>
      <c r="EQ25" s="852"/>
      <c r="ER25" s="852"/>
      <c r="ES25" s="852"/>
      <c r="ET25" s="852"/>
      <c r="EU25" s="852"/>
      <c r="EV25" s="852"/>
      <c r="EW25" s="852"/>
      <c r="EX25" s="852"/>
      <c r="EY25" s="852"/>
      <c r="EZ25" s="852"/>
      <c r="FA25" s="852"/>
      <c r="FB25" s="852"/>
      <c r="FC25" s="852"/>
      <c r="FD25" s="852"/>
      <c r="FE25" s="852"/>
      <c r="FF25" s="852"/>
      <c r="FG25" s="852"/>
      <c r="FH25" s="852"/>
      <c r="FI25" s="852"/>
      <c r="FJ25" s="852"/>
      <c r="FK25" s="852"/>
      <c r="FL25" s="852"/>
      <c r="FM25" s="852"/>
      <c r="FN25" s="852"/>
      <c r="FO25" s="852"/>
      <c r="FP25" s="852"/>
      <c r="FQ25" s="852"/>
      <c r="FR25" s="852"/>
      <c r="FS25" s="852"/>
      <c r="FT25" s="852"/>
      <c r="FU25" s="852"/>
      <c r="FV25" s="852"/>
      <c r="FW25" s="852"/>
      <c r="FX25" s="852"/>
      <c r="FY25" s="852"/>
      <c r="FZ25" s="852"/>
      <c r="GA25" s="852"/>
      <c r="GB25" s="852"/>
      <c r="GC25" s="852"/>
      <c r="GD25" s="852"/>
      <c r="GE25" s="852"/>
      <c r="GF25" s="852"/>
      <c r="GG25" s="852"/>
      <c r="GH25" s="852"/>
      <c r="GI25" s="852"/>
      <c r="GJ25" s="852"/>
      <c r="GK25" s="852"/>
      <c r="GL25" s="852"/>
      <c r="GM25" s="852"/>
      <c r="GN25" s="852"/>
      <c r="GO25" s="852"/>
      <c r="GP25" s="852"/>
      <c r="GQ25" s="852"/>
      <c r="GR25" s="852"/>
      <c r="GS25" s="852"/>
      <c r="GT25" s="852"/>
      <c r="GU25" s="852"/>
      <c r="GV25" s="852"/>
      <c r="GW25" s="852"/>
      <c r="GX25" s="852"/>
      <c r="GY25" s="852"/>
      <c r="GZ25" s="852"/>
      <c r="HA25" s="852"/>
      <c r="HB25" s="852"/>
      <c r="HC25" s="852"/>
      <c r="HD25" s="852"/>
      <c r="HE25" s="852"/>
      <c r="HF25" s="852"/>
      <c r="HG25" s="852"/>
      <c r="HH25" s="852"/>
      <c r="HI25" s="852"/>
      <c r="HJ25" s="852"/>
      <c r="HK25" s="852"/>
      <c r="HL25" s="852"/>
      <c r="HM25" s="852"/>
      <c r="HN25" s="852"/>
      <c r="HO25" s="852"/>
      <c r="HP25" s="852"/>
      <c r="HQ25" s="852"/>
      <c r="HR25" s="852"/>
      <c r="HS25" s="852"/>
      <c r="HT25" s="852"/>
      <c r="HU25" s="852"/>
      <c r="HV25" s="852"/>
      <c r="HW25" s="852"/>
      <c r="HX25" s="852"/>
      <c r="HY25" s="852"/>
      <c r="HZ25" s="852"/>
      <c r="IA25" s="852"/>
      <c r="IB25" s="852"/>
      <c r="IC25" s="852"/>
      <c r="ID25" s="852"/>
      <c r="IE25" s="852"/>
      <c r="IF25" s="852"/>
      <c r="IG25" s="852"/>
      <c r="IH25" s="852"/>
      <c r="II25" s="852"/>
      <c r="IJ25" s="852"/>
      <c r="IK25" s="852"/>
      <c r="IL25" s="852"/>
      <c r="IM25" s="852"/>
      <c r="IN25" s="852"/>
      <c r="IO25" s="852"/>
      <c r="IP25" s="852"/>
      <c r="IQ25" s="852"/>
      <c r="IR25" s="852"/>
      <c r="IS25" s="852"/>
      <c r="IT25" s="852"/>
      <c r="IU25" s="852"/>
      <c r="IV25" s="852"/>
    </row>
    <row r="26" spans="1:256" ht="17.25">
      <c r="A26" s="869">
        <v>19</v>
      </c>
      <c r="B26" s="876"/>
      <c r="C26" s="877" t="s">
        <v>639</v>
      </c>
      <c r="D26" s="218"/>
      <c r="E26" s="218"/>
      <c r="F26" s="218"/>
      <c r="G26" s="218"/>
      <c r="H26" s="218"/>
      <c r="I26" s="218"/>
      <c r="J26" s="218"/>
      <c r="K26" s="218"/>
      <c r="L26" s="218"/>
      <c r="M26" s="218">
        <v>50</v>
      </c>
      <c r="N26" s="218"/>
      <c r="O26" s="218">
        <v>-50</v>
      </c>
      <c r="P26" s="856"/>
      <c r="Q26" s="878">
        <f t="shared" si="0"/>
        <v>0</v>
      </c>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77"/>
      <c r="AO26" s="877"/>
      <c r="AP26" s="877"/>
      <c r="AQ26" s="877"/>
      <c r="AR26" s="877"/>
      <c r="AS26" s="877"/>
      <c r="AT26" s="877"/>
      <c r="AU26" s="877"/>
      <c r="AV26" s="877"/>
      <c r="AW26" s="877"/>
      <c r="AX26" s="877"/>
      <c r="AY26" s="877"/>
      <c r="AZ26" s="877"/>
      <c r="BA26" s="877"/>
      <c r="BB26" s="877"/>
      <c r="BC26" s="877"/>
      <c r="BD26" s="877"/>
      <c r="BE26" s="877"/>
      <c r="BF26" s="877"/>
      <c r="BG26" s="877"/>
      <c r="BH26" s="877"/>
      <c r="BI26" s="877"/>
      <c r="BJ26" s="877"/>
      <c r="BK26" s="877"/>
      <c r="BL26" s="877"/>
      <c r="BM26" s="877"/>
      <c r="BN26" s="877"/>
      <c r="BO26" s="877"/>
      <c r="BP26" s="877"/>
      <c r="BQ26" s="877"/>
      <c r="BR26" s="877"/>
      <c r="BS26" s="877"/>
      <c r="BT26" s="877"/>
      <c r="BU26" s="877"/>
      <c r="BV26" s="877"/>
      <c r="BW26" s="877"/>
      <c r="BX26" s="877"/>
      <c r="BY26" s="877"/>
      <c r="BZ26" s="877"/>
      <c r="CA26" s="877"/>
      <c r="CB26" s="877"/>
      <c r="CC26" s="877"/>
      <c r="CD26" s="877"/>
      <c r="CE26" s="877"/>
      <c r="CF26" s="877"/>
      <c r="CG26" s="877"/>
      <c r="CH26" s="877"/>
      <c r="CI26" s="877"/>
      <c r="CJ26" s="877"/>
      <c r="CK26" s="877"/>
      <c r="CL26" s="877"/>
      <c r="CM26" s="877"/>
      <c r="CN26" s="877"/>
      <c r="CO26" s="877"/>
      <c r="CP26" s="877"/>
      <c r="CQ26" s="877"/>
      <c r="CR26" s="877"/>
      <c r="CS26" s="877"/>
      <c r="CT26" s="877"/>
      <c r="CU26" s="877"/>
      <c r="CV26" s="877"/>
      <c r="CW26" s="877"/>
      <c r="CX26" s="877"/>
      <c r="CY26" s="877"/>
      <c r="CZ26" s="877"/>
      <c r="DA26" s="877"/>
      <c r="DB26" s="877"/>
      <c r="DC26" s="877"/>
      <c r="DD26" s="877"/>
      <c r="DE26" s="877"/>
      <c r="DF26" s="877"/>
      <c r="DG26" s="877"/>
      <c r="DH26" s="877"/>
      <c r="DI26" s="877"/>
      <c r="DJ26" s="877"/>
      <c r="DK26" s="877"/>
      <c r="DL26" s="877"/>
      <c r="DM26" s="877"/>
      <c r="DN26" s="877"/>
      <c r="DO26" s="877"/>
      <c r="DP26" s="877"/>
      <c r="DQ26" s="877"/>
      <c r="DR26" s="877"/>
      <c r="DS26" s="877"/>
      <c r="DT26" s="877"/>
      <c r="DU26" s="877"/>
      <c r="DV26" s="877"/>
      <c r="DW26" s="877"/>
      <c r="DX26" s="877"/>
      <c r="DY26" s="877"/>
      <c r="DZ26" s="877"/>
      <c r="EA26" s="877"/>
      <c r="EB26" s="877"/>
      <c r="EC26" s="877"/>
      <c r="ED26" s="877"/>
      <c r="EE26" s="877"/>
      <c r="EF26" s="877"/>
      <c r="EG26" s="877"/>
      <c r="EH26" s="877"/>
      <c r="EI26" s="877"/>
      <c r="EJ26" s="877"/>
      <c r="EK26" s="877"/>
      <c r="EL26" s="877"/>
      <c r="EM26" s="877"/>
      <c r="EN26" s="877"/>
      <c r="EO26" s="877"/>
      <c r="EP26" s="877"/>
      <c r="EQ26" s="877"/>
      <c r="ER26" s="877"/>
      <c r="ES26" s="877"/>
      <c r="ET26" s="877"/>
      <c r="EU26" s="877"/>
      <c r="EV26" s="877"/>
      <c r="EW26" s="877"/>
      <c r="EX26" s="877"/>
      <c r="EY26" s="877"/>
      <c r="EZ26" s="877"/>
      <c r="FA26" s="877"/>
      <c r="FB26" s="877"/>
      <c r="FC26" s="877"/>
      <c r="FD26" s="877"/>
      <c r="FE26" s="877"/>
      <c r="FF26" s="877"/>
      <c r="FG26" s="877"/>
      <c r="FH26" s="877"/>
      <c r="FI26" s="877"/>
      <c r="FJ26" s="877"/>
      <c r="FK26" s="877"/>
      <c r="FL26" s="877"/>
      <c r="FM26" s="877"/>
      <c r="FN26" s="877"/>
      <c r="FO26" s="877"/>
      <c r="FP26" s="877"/>
      <c r="FQ26" s="877"/>
      <c r="FR26" s="877"/>
      <c r="FS26" s="877"/>
      <c r="FT26" s="877"/>
      <c r="FU26" s="877"/>
      <c r="FV26" s="877"/>
      <c r="FW26" s="877"/>
      <c r="FX26" s="877"/>
      <c r="FY26" s="877"/>
      <c r="FZ26" s="877"/>
      <c r="GA26" s="877"/>
      <c r="GB26" s="877"/>
      <c r="GC26" s="877"/>
      <c r="GD26" s="877"/>
      <c r="GE26" s="877"/>
      <c r="GF26" s="877"/>
      <c r="GG26" s="877"/>
      <c r="GH26" s="877"/>
      <c r="GI26" s="877"/>
      <c r="GJ26" s="877"/>
      <c r="GK26" s="877"/>
      <c r="GL26" s="877"/>
      <c r="GM26" s="877"/>
      <c r="GN26" s="877"/>
      <c r="GO26" s="877"/>
      <c r="GP26" s="877"/>
      <c r="GQ26" s="877"/>
      <c r="GR26" s="877"/>
      <c r="GS26" s="877"/>
      <c r="GT26" s="877"/>
      <c r="GU26" s="877"/>
      <c r="GV26" s="877"/>
      <c r="GW26" s="877"/>
      <c r="GX26" s="877"/>
      <c r="GY26" s="877"/>
      <c r="GZ26" s="877"/>
      <c r="HA26" s="877"/>
      <c r="HB26" s="877"/>
      <c r="HC26" s="877"/>
      <c r="HD26" s="877"/>
      <c r="HE26" s="877"/>
      <c r="HF26" s="877"/>
      <c r="HG26" s="877"/>
      <c r="HH26" s="877"/>
      <c r="HI26" s="877"/>
      <c r="HJ26" s="877"/>
      <c r="HK26" s="877"/>
      <c r="HL26" s="877"/>
      <c r="HM26" s="877"/>
      <c r="HN26" s="877"/>
      <c r="HO26" s="877"/>
      <c r="HP26" s="877"/>
      <c r="HQ26" s="877"/>
      <c r="HR26" s="877"/>
      <c r="HS26" s="877"/>
      <c r="HT26" s="877"/>
      <c r="HU26" s="877"/>
      <c r="HV26" s="877"/>
      <c r="HW26" s="877"/>
      <c r="HX26" s="877"/>
      <c r="HY26" s="877"/>
      <c r="HZ26" s="877"/>
      <c r="IA26" s="877"/>
      <c r="IB26" s="877"/>
      <c r="IC26" s="877"/>
      <c r="ID26" s="877"/>
      <c r="IE26" s="877"/>
      <c r="IF26" s="877"/>
      <c r="IG26" s="877"/>
      <c r="IH26" s="877"/>
      <c r="II26" s="877"/>
      <c r="IJ26" s="877"/>
      <c r="IK26" s="877"/>
      <c r="IL26" s="877"/>
      <c r="IM26" s="877"/>
      <c r="IN26" s="877"/>
      <c r="IO26" s="877"/>
      <c r="IP26" s="877"/>
      <c r="IQ26" s="877"/>
      <c r="IR26" s="877"/>
      <c r="IS26" s="877"/>
      <c r="IT26" s="877"/>
      <c r="IU26" s="877"/>
      <c r="IV26" s="877"/>
    </row>
    <row r="27" spans="1:256" ht="17.25">
      <c r="A27" s="869">
        <v>20</v>
      </c>
      <c r="B27" s="875"/>
      <c r="C27" s="879" t="s">
        <v>1120</v>
      </c>
      <c r="D27" s="882">
        <f>SUM(D25:D26)</f>
        <v>580</v>
      </c>
      <c r="E27" s="882">
        <f aca="true" t="shared" si="5" ref="E27:P27">SUM(E25:E26)</f>
        <v>0</v>
      </c>
      <c r="F27" s="882">
        <f t="shared" si="5"/>
        <v>0</v>
      </c>
      <c r="G27" s="882">
        <f t="shared" si="5"/>
        <v>250</v>
      </c>
      <c r="H27" s="882">
        <f t="shared" si="5"/>
        <v>140</v>
      </c>
      <c r="I27" s="882">
        <f t="shared" si="5"/>
        <v>140</v>
      </c>
      <c r="J27" s="882">
        <f t="shared" si="5"/>
        <v>0</v>
      </c>
      <c r="K27" s="882">
        <f t="shared" si="5"/>
        <v>0</v>
      </c>
      <c r="L27" s="882">
        <f t="shared" si="5"/>
        <v>0</v>
      </c>
      <c r="M27" s="882">
        <f t="shared" si="5"/>
        <v>470</v>
      </c>
      <c r="N27" s="882">
        <f t="shared" si="5"/>
        <v>1415</v>
      </c>
      <c r="O27" s="882">
        <f t="shared" si="5"/>
        <v>447</v>
      </c>
      <c r="P27" s="882">
        <f t="shared" si="5"/>
        <v>0</v>
      </c>
      <c r="Q27" s="881">
        <f t="shared" si="0"/>
        <v>3442</v>
      </c>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7"/>
      <c r="AO27" s="867"/>
      <c r="AP27" s="867"/>
      <c r="AQ27" s="867"/>
      <c r="AR27" s="867"/>
      <c r="AS27" s="867"/>
      <c r="AT27" s="867"/>
      <c r="AU27" s="867"/>
      <c r="AV27" s="867"/>
      <c r="AW27" s="867"/>
      <c r="AX27" s="867"/>
      <c r="AY27" s="867"/>
      <c r="AZ27" s="867"/>
      <c r="BA27" s="867"/>
      <c r="BB27" s="867"/>
      <c r="BC27" s="867"/>
      <c r="BD27" s="867"/>
      <c r="BE27" s="867"/>
      <c r="BF27" s="867"/>
      <c r="BG27" s="867"/>
      <c r="BH27" s="867"/>
      <c r="BI27" s="867"/>
      <c r="BJ27" s="867"/>
      <c r="BK27" s="867"/>
      <c r="BL27" s="867"/>
      <c r="BM27" s="867"/>
      <c r="BN27" s="867"/>
      <c r="BO27" s="867"/>
      <c r="BP27" s="867"/>
      <c r="BQ27" s="867"/>
      <c r="BR27" s="867"/>
      <c r="BS27" s="867"/>
      <c r="BT27" s="867"/>
      <c r="BU27" s="867"/>
      <c r="BV27" s="867"/>
      <c r="BW27" s="867"/>
      <c r="BX27" s="867"/>
      <c r="BY27" s="867"/>
      <c r="BZ27" s="867"/>
      <c r="CA27" s="867"/>
      <c r="CB27" s="867"/>
      <c r="CC27" s="867"/>
      <c r="CD27" s="867"/>
      <c r="CE27" s="867"/>
      <c r="CF27" s="867"/>
      <c r="CG27" s="867"/>
      <c r="CH27" s="867"/>
      <c r="CI27" s="867"/>
      <c r="CJ27" s="867"/>
      <c r="CK27" s="867"/>
      <c r="CL27" s="867"/>
      <c r="CM27" s="867"/>
      <c r="CN27" s="867"/>
      <c r="CO27" s="867"/>
      <c r="CP27" s="867"/>
      <c r="CQ27" s="867"/>
      <c r="CR27" s="867"/>
      <c r="CS27" s="867"/>
      <c r="CT27" s="867"/>
      <c r="CU27" s="867"/>
      <c r="CV27" s="867"/>
      <c r="CW27" s="867"/>
      <c r="CX27" s="867"/>
      <c r="CY27" s="867"/>
      <c r="CZ27" s="867"/>
      <c r="DA27" s="867"/>
      <c r="DB27" s="867"/>
      <c r="DC27" s="867"/>
      <c r="DD27" s="867"/>
      <c r="DE27" s="867"/>
      <c r="DF27" s="867"/>
      <c r="DG27" s="867"/>
      <c r="DH27" s="867"/>
      <c r="DI27" s="867"/>
      <c r="DJ27" s="867"/>
      <c r="DK27" s="867"/>
      <c r="DL27" s="867"/>
      <c r="DM27" s="867"/>
      <c r="DN27" s="867"/>
      <c r="DO27" s="867"/>
      <c r="DP27" s="867"/>
      <c r="DQ27" s="867"/>
      <c r="DR27" s="867"/>
      <c r="DS27" s="867"/>
      <c r="DT27" s="867"/>
      <c r="DU27" s="867"/>
      <c r="DV27" s="867"/>
      <c r="DW27" s="867"/>
      <c r="DX27" s="867"/>
      <c r="DY27" s="867"/>
      <c r="DZ27" s="867"/>
      <c r="EA27" s="867"/>
      <c r="EB27" s="867"/>
      <c r="EC27" s="867"/>
      <c r="ED27" s="867"/>
      <c r="EE27" s="867"/>
      <c r="EF27" s="867"/>
      <c r="EG27" s="867"/>
      <c r="EH27" s="867"/>
      <c r="EI27" s="867"/>
      <c r="EJ27" s="867"/>
      <c r="EK27" s="867"/>
      <c r="EL27" s="867"/>
      <c r="EM27" s="867"/>
      <c r="EN27" s="867"/>
      <c r="EO27" s="867"/>
      <c r="EP27" s="867"/>
      <c r="EQ27" s="867"/>
      <c r="ER27" s="867"/>
      <c r="ES27" s="867"/>
      <c r="ET27" s="867"/>
      <c r="EU27" s="867"/>
      <c r="EV27" s="867"/>
      <c r="EW27" s="867"/>
      <c r="EX27" s="867"/>
      <c r="EY27" s="867"/>
      <c r="EZ27" s="867"/>
      <c r="FA27" s="867"/>
      <c r="FB27" s="867"/>
      <c r="FC27" s="867"/>
      <c r="FD27" s="867"/>
      <c r="FE27" s="867"/>
      <c r="FF27" s="867"/>
      <c r="FG27" s="867"/>
      <c r="FH27" s="867"/>
      <c r="FI27" s="867"/>
      <c r="FJ27" s="867"/>
      <c r="FK27" s="867"/>
      <c r="FL27" s="867"/>
      <c r="FM27" s="867"/>
      <c r="FN27" s="867"/>
      <c r="FO27" s="867"/>
      <c r="FP27" s="867"/>
      <c r="FQ27" s="867"/>
      <c r="FR27" s="867"/>
      <c r="FS27" s="867"/>
      <c r="FT27" s="867"/>
      <c r="FU27" s="867"/>
      <c r="FV27" s="867"/>
      <c r="FW27" s="867"/>
      <c r="FX27" s="867"/>
      <c r="FY27" s="867"/>
      <c r="FZ27" s="867"/>
      <c r="GA27" s="867"/>
      <c r="GB27" s="867"/>
      <c r="GC27" s="867"/>
      <c r="GD27" s="867"/>
      <c r="GE27" s="867"/>
      <c r="GF27" s="867"/>
      <c r="GG27" s="867"/>
      <c r="GH27" s="867"/>
      <c r="GI27" s="867"/>
      <c r="GJ27" s="867"/>
      <c r="GK27" s="867"/>
      <c r="GL27" s="867"/>
      <c r="GM27" s="867"/>
      <c r="GN27" s="867"/>
      <c r="GO27" s="867"/>
      <c r="GP27" s="867"/>
      <c r="GQ27" s="867"/>
      <c r="GR27" s="867"/>
      <c r="GS27" s="867"/>
      <c r="GT27" s="867"/>
      <c r="GU27" s="867"/>
      <c r="GV27" s="867"/>
      <c r="GW27" s="867"/>
      <c r="GX27" s="867"/>
      <c r="GY27" s="867"/>
      <c r="GZ27" s="867"/>
      <c r="HA27" s="867"/>
      <c r="HB27" s="867"/>
      <c r="HC27" s="867"/>
      <c r="HD27" s="867"/>
      <c r="HE27" s="867"/>
      <c r="HF27" s="867"/>
      <c r="HG27" s="867"/>
      <c r="HH27" s="867"/>
      <c r="HI27" s="867"/>
      <c r="HJ27" s="867"/>
      <c r="HK27" s="867"/>
      <c r="HL27" s="867"/>
      <c r="HM27" s="867"/>
      <c r="HN27" s="867"/>
      <c r="HO27" s="867"/>
      <c r="HP27" s="867"/>
      <c r="HQ27" s="867"/>
      <c r="HR27" s="867"/>
      <c r="HS27" s="867"/>
      <c r="HT27" s="867"/>
      <c r="HU27" s="867"/>
      <c r="HV27" s="867"/>
      <c r="HW27" s="867"/>
      <c r="HX27" s="867"/>
      <c r="HY27" s="867"/>
      <c r="HZ27" s="867"/>
      <c r="IA27" s="867"/>
      <c r="IB27" s="867"/>
      <c r="IC27" s="867"/>
      <c r="ID27" s="867"/>
      <c r="IE27" s="867"/>
      <c r="IF27" s="867"/>
      <c r="IG27" s="867"/>
      <c r="IH27" s="867"/>
      <c r="II27" s="867"/>
      <c r="IJ27" s="867"/>
      <c r="IK27" s="867"/>
      <c r="IL27" s="867"/>
      <c r="IM27" s="867"/>
      <c r="IN27" s="867"/>
      <c r="IO27" s="867"/>
      <c r="IP27" s="867"/>
      <c r="IQ27" s="867"/>
      <c r="IR27" s="867"/>
      <c r="IS27" s="867"/>
      <c r="IT27" s="867"/>
      <c r="IU27" s="867"/>
      <c r="IV27" s="867"/>
    </row>
    <row r="28" spans="1:256" s="1429" customFormat="1" ht="30" customHeight="1">
      <c r="A28" s="869">
        <v>21</v>
      </c>
      <c r="B28" s="1425" t="s">
        <v>690</v>
      </c>
      <c r="C28" s="1426" t="s">
        <v>686</v>
      </c>
      <c r="D28" s="1427"/>
      <c r="E28" s="1427"/>
      <c r="F28" s="1427"/>
      <c r="G28" s="1427"/>
      <c r="H28" s="1427"/>
      <c r="I28" s="1427"/>
      <c r="J28" s="1427"/>
      <c r="K28" s="1427"/>
      <c r="L28" s="1427"/>
      <c r="M28" s="1427"/>
      <c r="N28" s="1427"/>
      <c r="O28" s="1427">
        <v>2000</v>
      </c>
      <c r="P28" s="1427">
        <v>2090</v>
      </c>
      <c r="Q28" s="1428">
        <f t="shared" si="0"/>
        <v>4090</v>
      </c>
      <c r="R28" s="1426"/>
      <c r="S28" s="1426"/>
      <c r="T28" s="1426"/>
      <c r="U28" s="1426"/>
      <c r="V28" s="1426"/>
      <c r="W28" s="1426"/>
      <c r="X28" s="1426"/>
      <c r="Y28" s="1426"/>
      <c r="Z28" s="1426"/>
      <c r="AA28" s="1426"/>
      <c r="AB28" s="1426"/>
      <c r="AC28" s="1426"/>
      <c r="AD28" s="1426"/>
      <c r="AE28" s="1426"/>
      <c r="AF28" s="1426"/>
      <c r="AG28" s="1426"/>
      <c r="AH28" s="1426"/>
      <c r="AI28" s="1426"/>
      <c r="AJ28" s="1426"/>
      <c r="AK28" s="1426"/>
      <c r="AL28" s="1426"/>
      <c r="AM28" s="1426"/>
      <c r="AN28" s="1426"/>
      <c r="AO28" s="1426"/>
      <c r="AP28" s="1426"/>
      <c r="AQ28" s="1426"/>
      <c r="AR28" s="1426"/>
      <c r="AS28" s="1426"/>
      <c r="AT28" s="1426"/>
      <c r="AU28" s="1426"/>
      <c r="AV28" s="1426"/>
      <c r="AW28" s="1426"/>
      <c r="AX28" s="1426"/>
      <c r="AY28" s="1426"/>
      <c r="AZ28" s="1426"/>
      <c r="BA28" s="1426"/>
      <c r="BB28" s="1426"/>
      <c r="BC28" s="1426"/>
      <c r="BD28" s="1426"/>
      <c r="BE28" s="1426"/>
      <c r="BF28" s="1426"/>
      <c r="BG28" s="1426"/>
      <c r="BH28" s="1426"/>
      <c r="BI28" s="1426"/>
      <c r="BJ28" s="1426"/>
      <c r="BK28" s="1426"/>
      <c r="BL28" s="1426"/>
      <c r="BM28" s="1426"/>
      <c r="BN28" s="1426"/>
      <c r="BO28" s="1426"/>
      <c r="BP28" s="1426"/>
      <c r="BQ28" s="1426"/>
      <c r="BR28" s="1426"/>
      <c r="BS28" s="1426"/>
      <c r="BT28" s="1426"/>
      <c r="BU28" s="1426"/>
      <c r="BV28" s="1426"/>
      <c r="BW28" s="1426"/>
      <c r="BX28" s="1426"/>
      <c r="BY28" s="1426"/>
      <c r="BZ28" s="1426"/>
      <c r="CA28" s="1426"/>
      <c r="CB28" s="1426"/>
      <c r="CC28" s="1426"/>
      <c r="CD28" s="1426"/>
      <c r="CE28" s="1426"/>
      <c r="CF28" s="1426"/>
      <c r="CG28" s="1426"/>
      <c r="CH28" s="1426"/>
      <c r="CI28" s="1426"/>
      <c r="CJ28" s="1426"/>
      <c r="CK28" s="1426"/>
      <c r="CL28" s="1426"/>
      <c r="CM28" s="1426"/>
      <c r="CN28" s="1426"/>
      <c r="CO28" s="1426"/>
      <c r="CP28" s="1426"/>
      <c r="CQ28" s="1426"/>
      <c r="CR28" s="1426"/>
      <c r="CS28" s="1426"/>
      <c r="CT28" s="1426"/>
      <c r="CU28" s="1426"/>
      <c r="CV28" s="1426"/>
      <c r="CW28" s="1426"/>
      <c r="CX28" s="1426"/>
      <c r="CY28" s="1426"/>
      <c r="CZ28" s="1426"/>
      <c r="DA28" s="1426"/>
      <c r="DB28" s="1426"/>
      <c r="DC28" s="1426"/>
      <c r="DD28" s="1426"/>
      <c r="DE28" s="1426"/>
      <c r="DF28" s="1426"/>
      <c r="DG28" s="1426"/>
      <c r="DH28" s="1426"/>
      <c r="DI28" s="1426"/>
      <c r="DJ28" s="1426"/>
      <c r="DK28" s="1426"/>
      <c r="DL28" s="1426"/>
      <c r="DM28" s="1426"/>
      <c r="DN28" s="1426"/>
      <c r="DO28" s="1426"/>
      <c r="DP28" s="1426"/>
      <c r="DQ28" s="1426"/>
      <c r="DR28" s="1426"/>
      <c r="DS28" s="1426"/>
      <c r="DT28" s="1426"/>
      <c r="DU28" s="1426"/>
      <c r="DV28" s="1426"/>
      <c r="DW28" s="1426"/>
      <c r="DX28" s="1426"/>
      <c r="DY28" s="1426"/>
      <c r="DZ28" s="1426"/>
      <c r="EA28" s="1426"/>
      <c r="EB28" s="1426"/>
      <c r="EC28" s="1426"/>
      <c r="ED28" s="1426"/>
      <c r="EE28" s="1426"/>
      <c r="EF28" s="1426"/>
      <c r="EG28" s="1426"/>
      <c r="EH28" s="1426"/>
      <c r="EI28" s="1426"/>
      <c r="EJ28" s="1426"/>
      <c r="EK28" s="1426"/>
      <c r="EL28" s="1426"/>
      <c r="EM28" s="1426"/>
      <c r="EN28" s="1426"/>
      <c r="EO28" s="1426"/>
      <c r="EP28" s="1426"/>
      <c r="EQ28" s="1426"/>
      <c r="ER28" s="1426"/>
      <c r="ES28" s="1426"/>
      <c r="ET28" s="1426"/>
      <c r="EU28" s="1426"/>
      <c r="EV28" s="1426"/>
      <c r="EW28" s="1426"/>
      <c r="EX28" s="1426"/>
      <c r="EY28" s="1426"/>
      <c r="EZ28" s="1426"/>
      <c r="FA28" s="1426"/>
      <c r="FB28" s="1426"/>
      <c r="FC28" s="1426"/>
      <c r="FD28" s="1426"/>
      <c r="FE28" s="1426"/>
      <c r="FF28" s="1426"/>
      <c r="FG28" s="1426"/>
      <c r="FH28" s="1426"/>
      <c r="FI28" s="1426"/>
      <c r="FJ28" s="1426"/>
      <c r="FK28" s="1426"/>
      <c r="FL28" s="1426"/>
      <c r="FM28" s="1426"/>
      <c r="FN28" s="1426"/>
      <c r="FO28" s="1426"/>
      <c r="FP28" s="1426"/>
      <c r="FQ28" s="1426"/>
      <c r="FR28" s="1426"/>
      <c r="FS28" s="1426"/>
      <c r="FT28" s="1426"/>
      <c r="FU28" s="1426"/>
      <c r="FV28" s="1426"/>
      <c r="FW28" s="1426"/>
      <c r="FX28" s="1426"/>
      <c r="FY28" s="1426"/>
      <c r="FZ28" s="1426"/>
      <c r="GA28" s="1426"/>
      <c r="GB28" s="1426"/>
      <c r="GC28" s="1426"/>
      <c r="GD28" s="1426"/>
      <c r="GE28" s="1426"/>
      <c r="GF28" s="1426"/>
      <c r="GG28" s="1426"/>
      <c r="GH28" s="1426"/>
      <c r="GI28" s="1426"/>
      <c r="GJ28" s="1426"/>
      <c r="GK28" s="1426"/>
      <c r="GL28" s="1426"/>
      <c r="GM28" s="1426"/>
      <c r="GN28" s="1426"/>
      <c r="GO28" s="1426"/>
      <c r="GP28" s="1426"/>
      <c r="GQ28" s="1426"/>
      <c r="GR28" s="1426"/>
      <c r="GS28" s="1426"/>
      <c r="GT28" s="1426"/>
      <c r="GU28" s="1426"/>
      <c r="GV28" s="1426"/>
      <c r="GW28" s="1426"/>
      <c r="GX28" s="1426"/>
      <c r="GY28" s="1426"/>
      <c r="GZ28" s="1426"/>
      <c r="HA28" s="1426"/>
      <c r="HB28" s="1426"/>
      <c r="HC28" s="1426"/>
      <c r="HD28" s="1426"/>
      <c r="HE28" s="1426"/>
      <c r="HF28" s="1426"/>
      <c r="HG28" s="1426"/>
      <c r="HH28" s="1426"/>
      <c r="HI28" s="1426"/>
      <c r="HJ28" s="1426"/>
      <c r="HK28" s="1426"/>
      <c r="HL28" s="1426"/>
      <c r="HM28" s="1426"/>
      <c r="HN28" s="1426"/>
      <c r="HO28" s="1426"/>
      <c r="HP28" s="1426"/>
      <c r="HQ28" s="1426"/>
      <c r="HR28" s="1426"/>
      <c r="HS28" s="1426"/>
      <c r="HT28" s="1426"/>
      <c r="HU28" s="1426"/>
      <c r="HV28" s="1426"/>
      <c r="HW28" s="1426"/>
      <c r="HX28" s="1426"/>
      <c r="HY28" s="1426"/>
      <c r="HZ28" s="1426"/>
      <c r="IA28" s="1426"/>
      <c r="IB28" s="1426"/>
      <c r="IC28" s="1426"/>
      <c r="ID28" s="1426"/>
      <c r="IE28" s="1426"/>
      <c r="IF28" s="1426"/>
      <c r="IG28" s="1426"/>
      <c r="IH28" s="1426"/>
      <c r="II28" s="1426"/>
      <c r="IJ28" s="1426"/>
      <c r="IK28" s="1426"/>
      <c r="IL28" s="1426"/>
      <c r="IM28" s="1426"/>
      <c r="IN28" s="1426"/>
      <c r="IO28" s="1426"/>
      <c r="IP28" s="1426"/>
      <c r="IQ28" s="1426"/>
      <c r="IR28" s="1426"/>
      <c r="IS28" s="1426"/>
      <c r="IT28" s="1426"/>
      <c r="IU28" s="1426"/>
      <c r="IV28" s="1426"/>
    </row>
    <row r="29" spans="1:256" s="867" customFormat="1" ht="18" customHeight="1">
      <c r="A29" s="869">
        <v>22</v>
      </c>
      <c r="B29" s="875"/>
      <c r="C29" s="867" t="s">
        <v>1080</v>
      </c>
      <c r="D29" s="1009">
        <v>100</v>
      </c>
      <c r="E29" s="1009">
        <v>0</v>
      </c>
      <c r="F29" s="1009">
        <v>0</v>
      </c>
      <c r="G29" s="1009">
        <v>160</v>
      </c>
      <c r="H29" s="1009">
        <v>64</v>
      </c>
      <c r="I29" s="1009">
        <v>424</v>
      </c>
      <c r="J29" s="1009">
        <v>0</v>
      </c>
      <c r="K29" s="1009">
        <v>0</v>
      </c>
      <c r="L29" s="1009">
        <v>0</v>
      </c>
      <c r="M29" s="1009">
        <v>570</v>
      </c>
      <c r="N29" s="1009">
        <v>250</v>
      </c>
      <c r="O29" s="1009">
        <v>2522</v>
      </c>
      <c r="P29" s="1009">
        <v>0</v>
      </c>
      <c r="Q29" s="978">
        <f>SUM(D29:P29)</f>
        <v>4090</v>
      </c>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852"/>
      <c r="AZ29" s="852"/>
      <c r="BA29" s="852"/>
      <c r="BB29" s="852"/>
      <c r="BC29" s="852"/>
      <c r="BD29" s="852"/>
      <c r="BE29" s="852"/>
      <c r="BF29" s="852"/>
      <c r="BG29" s="852"/>
      <c r="BH29" s="852"/>
      <c r="BI29" s="852"/>
      <c r="BJ29" s="852"/>
      <c r="BK29" s="852"/>
      <c r="BL29" s="852"/>
      <c r="BM29" s="852"/>
      <c r="BN29" s="852"/>
      <c r="BO29" s="852"/>
      <c r="BP29" s="852"/>
      <c r="BQ29" s="852"/>
      <c r="BR29" s="852"/>
      <c r="BS29" s="852"/>
      <c r="BT29" s="852"/>
      <c r="BU29" s="852"/>
      <c r="BV29" s="852"/>
      <c r="BW29" s="852"/>
      <c r="BX29" s="852"/>
      <c r="BY29" s="852"/>
      <c r="BZ29" s="852"/>
      <c r="CA29" s="852"/>
      <c r="CB29" s="852"/>
      <c r="CC29" s="852"/>
      <c r="CD29" s="852"/>
      <c r="CE29" s="852"/>
      <c r="CF29" s="852"/>
      <c r="CG29" s="852"/>
      <c r="CH29" s="852"/>
      <c r="CI29" s="852"/>
      <c r="CJ29" s="852"/>
      <c r="CK29" s="852"/>
      <c r="CL29" s="852"/>
      <c r="CM29" s="852"/>
      <c r="CN29" s="852"/>
      <c r="CO29" s="852"/>
      <c r="CP29" s="852"/>
      <c r="CQ29" s="852"/>
      <c r="CR29" s="852"/>
      <c r="CS29" s="852"/>
      <c r="CT29" s="852"/>
      <c r="CU29" s="852"/>
      <c r="CV29" s="852"/>
      <c r="CW29" s="852"/>
      <c r="CX29" s="852"/>
      <c r="CY29" s="852"/>
      <c r="CZ29" s="852"/>
      <c r="DA29" s="852"/>
      <c r="DB29" s="852"/>
      <c r="DC29" s="852"/>
      <c r="DD29" s="852"/>
      <c r="DE29" s="852"/>
      <c r="DF29" s="852"/>
      <c r="DG29" s="852"/>
      <c r="DH29" s="852"/>
      <c r="DI29" s="852"/>
      <c r="DJ29" s="852"/>
      <c r="DK29" s="852"/>
      <c r="DL29" s="852"/>
      <c r="DM29" s="852"/>
      <c r="DN29" s="852"/>
      <c r="DO29" s="852"/>
      <c r="DP29" s="852"/>
      <c r="DQ29" s="852"/>
      <c r="DR29" s="852"/>
      <c r="DS29" s="852"/>
      <c r="DT29" s="852"/>
      <c r="DU29" s="852"/>
      <c r="DV29" s="852"/>
      <c r="DW29" s="852"/>
      <c r="DX29" s="852"/>
      <c r="DY29" s="852"/>
      <c r="DZ29" s="852"/>
      <c r="EA29" s="852"/>
      <c r="EB29" s="852"/>
      <c r="EC29" s="852"/>
      <c r="ED29" s="852"/>
      <c r="EE29" s="852"/>
      <c r="EF29" s="852"/>
      <c r="EG29" s="852"/>
      <c r="EH29" s="852"/>
      <c r="EI29" s="852"/>
      <c r="EJ29" s="852"/>
      <c r="EK29" s="852"/>
      <c r="EL29" s="852"/>
      <c r="EM29" s="852"/>
      <c r="EN29" s="852"/>
      <c r="EO29" s="852"/>
      <c r="EP29" s="852"/>
      <c r="EQ29" s="852"/>
      <c r="ER29" s="852"/>
      <c r="ES29" s="852"/>
      <c r="ET29" s="852"/>
      <c r="EU29" s="852"/>
      <c r="EV29" s="852"/>
      <c r="EW29" s="852"/>
      <c r="EX29" s="852"/>
      <c r="EY29" s="852"/>
      <c r="EZ29" s="852"/>
      <c r="FA29" s="852"/>
      <c r="FB29" s="852"/>
      <c r="FC29" s="852"/>
      <c r="FD29" s="852"/>
      <c r="FE29" s="852"/>
      <c r="FF29" s="852"/>
      <c r="FG29" s="852"/>
      <c r="FH29" s="852"/>
      <c r="FI29" s="852"/>
      <c r="FJ29" s="852"/>
      <c r="FK29" s="852"/>
      <c r="FL29" s="852"/>
      <c r="FM29" s="852"/>
      <c r="FN29" s="852"/>
      <c r="FO29" s="852"/>
      <c r="FP29" s="852"/>
      <c r="FQ29" s="852"/>
      <c r="FR29" s="852"/>
      <c r="FS29" s="852"/>
      <c r="FT29" s="852"/>
      <c r="FU29" s="852"/>
      <c r="FV29" s="852"/>
      <c r="FW29" s="852"/>
      <c r="FX29" s="852"/>
      <c r="FY29" s="852"/>
      <c r="FZ29" s="852"/>
      <c r="GA29" s="852"/>
      <c r="GB29" s="852"/>
      <c r="GC29" s="852"/>
      <c r="GD29" s="852"/>
      <c r="GE29" s="852"/>
      <c r="GF29" s="852"/>
      <c r="GG29" s="852"/>
      <c r="GH29" s="852"/>
      <c r="GI29" s="852"/>
      <c r="GJ29" s="852"/>
      <c r="GK29" s="852"/>
      <c r="GL29" s="852"/>
      <c r="GM29" s="852"/>
      <c r="GN29" s="852"/>
      <c r="GO29" s="852"/>
      <c r="GP29" s="852"/>
      <c r="GQ29" s="852"/>
      <c r="GR29" s="852"/>
      <c r="GS29" s="852"/>
      <c r="GT29" s="852"/>
      <c r="GU29" s="852"/>
      <c r="GV29" s="852"/>
      <c r="GW29" s="852"/>
      <c r="GX29" s="852"/>
      <c r="GY29" s="852"/>
      <c r="GZ29" s="852"/>
      <c r="HA29" s="852"/>
      <c r="HB29" s="852"/>
      <c r="HC29" s="852"/>
      <c r="HD29" s="852"/>
      <c r="HE29" s="852"/>
      <c r="HF29" s="852"/>
      <c r="HG29" s="852"/>
      <c r="HH29" s="852"/>
      <c r="HI29" s="852"/>
      <c r="HJ29" s="852"/>
      <c r="HK29" s="852"/>
      <c r="HL29" s="852"/>
      <c r="HM29" s="852"/>
      <c r="HN29" s="852"/>
      <c r="HO29" s="852"/>
      <c r="HP29" s="852"/>
      <c r="HQ29" s="852"/>
      <c r="HR29" s="852"/>
      <c r="HS29" s="852"/>
      <c r="HT29" s="852"/>
      <c r="HU29" s="852"/>
      <c r="HV29" s="852"/>
      <c r="HW29" s="852"/>
      <c r="HX29" s="852"/>
      <c r="HY29" s="852"/>
      <c r="HZ29" s="852"/>
      <c r="IA29" s="852"/>
      <c r="IB29" s="852"/>
      <c r="IC29" s="852"/>
      <c r="ID29" s="852"/>
      <c r="IE29" s="852"/>
      <c r="IF29" s="852"/>
      <c r="IG29" s="852"/>
      <c r="IH29" s="852"/>
      <c r="II29" s="852"/>
      <c r="IJ29" s="852"/>
      <c r="IK29" s="852"/>
      <c r="IL29" s="852"/>
      <c r="IM29" s="852"/>
      <c r="IN29" s="852"/>
      <c r="IO29" s="852"/>
      <c r="IP29" s="852"/>
      <c r="IQ29" s="852"/>
      <c r="IR29" s="852"/>
      <c r="IS29" s="852"/>
      <c r="IT29" s="852"/>
      <c r="IU29" s="852"/>
      <c r="IV29" s="852"/>
    </row>
    <row r="30" spans="1:256" ht="17.25">
      <c r="A30" s="869">
        <v>23</v>
      </c>
      <c r="B30" s="876"/>
      <c r="C30" s="877" t="s">
        <v>639</v>
      </c>
      <c r="D30" s="218">
        <v>900</v>
      </c>
      <c r="E30" s="218"/>
      <c r="F30" s="218"/>
      <c r="G30" s="218"/>
      <c r="H30" s="218"/>
      <c r="I30" s="218"/>
      <c r="J30" s="218"/>
      <c r="K30" s="218"/>
      <c r="L30" s="218"/>
      <c r="M30" s="218"/>
      <c r="N30" s="218"/>
      <c r="O30" s="218">
        <v>-900</v>
      </c>
      <c r="P30" s="856"/>
      <c r="Q30" s="878">
        <f t="shared" si="0"/>
        <v>0</v>
      </c>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877"/>
      <c r="AS30" s="877"/>
      <c r="AT30" s="877"/>
      <c r="AU30" s="877"/>
      <c r="AV30" s="877"/>
      <c r="AW30" s="877"/>
      <c r="AX30" s="877"/>
      <c r="AY30" s="877"/>
      <c r="AZ30" s="877"/>
      <c r="BA30" s="877"/>
      <c r="BB30" s="877"/>
      <c r="BC30" s="877"/>
      <c r="BD30" s="877"/>
      <c r="BE30" s="877"/>
      <c r="BF30" s="877"/>
      <c r="BG30" s="877"/>
      <c r="BH30" s="877"/>
      <c r="BI30" s="877"/>
      <c r="BJ30" s="877"/>
      <c r="BK30" s="877"/>
      <c r="BL30" s="877"/>
      <c r="BM30" s="877"/>
      <c r="BN30" s="877"/>
      <c r="BO30" s="877"/>
      <c r="BP30" s="877"/>
      <c r="BQ30" s="877"/>
      <c r="BR30" s="877"/>
      <c r="BS30" s="877"/>
      <c r="BT30" s="877"/>
      <c r="BU30" s="877"/>
      <c r="BV30" s="877"/>
      <c r="BW30" s="877"/>
      <c r="BX30" s="877"/>
      <c r="BY30" s="877"/>
      <c r="BZ30" s="877"/>
      <c r="CA30" s="877"/>
      <c r="CB30" s="877"/>
      <c r="CC30" s="877"/>
      <c r="CD30" s="877"/>
      <c r="CE30" s="877"/>
      <c r="CF30" s="877"/>
      <c r="CG30" s="877"/>
      <c r="CH30" s="877"/>
      <c r="CI30" s="877"/>
      <c r="CJ30" s="877"/>
      <c r="CK30" s="877"/>
      <c r="CL30" s="877"/>
      <c r="CM30" s="877"/>
      <c r="CN30" s="877"/>
      <c r="CO30" s="877"/>
      <c r="CP30" s="877"/>
      <c r="CQ30" s="877"/>
      <c r="CR30" s="877"/>
      <c r="CS30" s="877"/>
      <c r="CT30" s="877"/>
      <c r="CU30" s="877"/>
      <c r="CV30" s="877"/>
      <c r="CW30" s="877"/>
      <c r="CX30" s="877"/>
      <c r="CY30" s="877"/>
      <c r="CZ30" s="877"/>
      <c r="DA30" s="877"/>
      <c r="DB30" s="877"/>
      <c r="DC30" s="877"/>
      <c r="DD30" s="877"/>
      <c r="DE30" s="877"/>
      <c r="DF30" s="877"/>
      <c r="DG30" s="877"/>
      <c r="DH30" s="877"/>
      <c r="DI30" s="877"/>
      <c r="DJ30" s="877"/>
      <c r="DK30" s="877"/>
      <c r="DL30" s="877"/>
      <c r="DM30" s="877"/>
      <c r="DN30" s="877"/>
      <c r="DO30" s="877"/>
      <c r="DP30" s="877"/>
      <c r="DQ30" s="877"/>
      <c r="DR30" s="877"/>
      <c r="DS30" s="877"/>
      <c r="DT30" s="877"/>
      <c r="DU30" s="877"/>
      <c r="DV30" s="877"/>
      <c r="DW30" s="877"/>
      <c r="DX30" s="877"/>
      <c r="DY30" s="877"/>
      <c r="DZ30" s="877"/>
      <c r="EA30" s="877"/>
      <c r="EB30" s="877"/>
      <c r="EC30" s="877"/>
      <c r="ED30" s="877"/>
      <c r="EE30" s="877"/>
      <c r="EF30" s="877"/>
      <c r="EG30" s="877"/>
      <c r="EH30" s="877"/>
      <c r="EI30" s="877"/>
      <c r="EJ30" s="877"/>
      <c r="EK30" s="877"/>
      <c r="EL30" s="877"/>
      <c r="EM30" s="877"/>
      <c r="EN30" s="877"/>
      <c r="EO30" s="877"/>
      <c r="EP30" s="877"/>
      <c r="EQ30" s="877"/>
      <c r="ER30" s="877"/>
      <c r="ES30" s="877"/>
      <c r="ET30" s="877"/>
      <c r="EU30" s="877"/>
      <c r="EV30" s="877"/>
      <c r="EW30" s="877"/>
      <c r="EX30" s="877"/>
      <c r="EY30" s="877"/>
      <c r="EZ30" s="877"/>
      <c r="FA30" s="877"/>
      <c r="FB30" s="877"/>
      <c r="FC30" s="877"/>
      <c r="FD30" s="877"/>
      <c r="FE30" s="877"/>
      <c r="FF30" s="877"/>
      <c r="FG30" s="877"/>
      <c r="FH30" s="877"/>
      <c r="FI30" s="877"/>
      <c r="FJ30" s="877"/>
      <c r="FK30" s="877"/>
      <c r="FL30" s="877"/>
      <c r="FM30" s="877"/>
      <c r="FN30" s="877"/>
      <c r="FO30" s="877"/>
      <c r="FP30" s="877"/>
      <c r="FQ30" s="877"/>
      <c r="FR30" s="877"/>
      <c r="FS30" s="877"/>
      <c r="FT30" s="877"/>
      <c r="FU30" s="877"/>
      <c r="FV30" s="877"/>
      <c r="FW30" s="877"/>
      <c r="FX30" s="877"/>
      <c r="FY30" s="877"/>
      <c r="FZ30" s="877"/>
      <c r="GA30" s="877"/>
      <c r="GB30" s="877"/>
      <c r="GC30" s="877"/>
      <c r="GD30" s="877"/>
      <c r="GE30" s="877"/>
      <c r="GF30" s="877"/>
      <c r="GG30" s="877"/>
      <c r="GH30" s="877"/>
      <c r="GI30" s="877"/>
      <c r="GJ30" s="877"/>
      <c r="GK30" s="877"/>
      <c r="GL30" s="877"/>
      <c r="GM30" s="877"/>
      <c r="GN30" s="877"/>
      <c r="GO30" s="877"/>
      <c r="GP30" s="877"/>
      <c r="GQ30" s="877"/>
      <c r="GR30" s="877"/>
      <c r="GS30" s="877"/>
      <c r="GT30" s="877"/>
      <c r="GU30" s="877"/>
      <c r="GV30" s="877"/>
      <c r="GW30" s="877"/>
      <c r="GX30" s="877"/>
      <c r="GY30" s="877"/>
      <c r="GZ30" s="877"/>
      <c r="HA30" s="877"/>
      <c r="HB30" s="877"/>
      <c r="HC30" s="877"/>
      <c r="HD30" s="877"/>
      <c r="HE30" s="877"/>
      <c r="HF30" s="877"/>
      <c r="HG30" s="877"/>
      <c r="HH30" s="877"/>
      <c r="HI30" s="877"/>
      <c r="HJ30" s="877"/>
      <c r="HK30" s="877"/>
      <c r="HL30" s="877"/>
      <c r="HM30" s="877"/>
      <c r="HN30" s="877"/>
      <c r="HO30" s="877"/>
      <c r="HP30" s="877"/>
      <c r="HQ30" s="877"/>
      <c r="HR30" s="877"/>
      <c r="HS30" s="877"/>
      <c r="HT30" s="877"/>
      <c r="HU30" s="877"/>
      <c r="HV30" s="877"/>
      <c r="HW30" s="877"/>
      <c r="HX30" s="877"/>
      <c r="HY30" s="877"/>
      <c r="HZ30" s="877"/>
      <c r="IA30" s="877"/>
      <c r="IB30" s="877"/>
      <c r="IC30" s="877"/>
      <c r="ID30" s="877"/>
      <c r="IE30" s="877"/>
      <c r="IF30" s="877"/>
      <c r="IG30" s="877"/>
      <c r="IH30" s="877"/>
      <c r="II30" s="877"/>
      <c r="IJ30" s="877"/>
      <c r="IK30" s="877"/>
      <c r="IL30" s="877"/>
      <c r="IM30" s="877"/>
      <c r="IN30" s="877"/>
      <c r="IO30" s="877"/>
      <c r="IP30" s="877"/>
      <c r="IQ30" s="877"/>
      <c r="IR30" s="877"/>
      <c r="IS30" s="877"/>
      <c r="IT30" s="877"/>
      <c r="IU30" s="877"/>
      <c r="IV30" s="877"/>
    </row>
    <row r="31" spans="1:256" ht="17.25">
      <c r="A31" s="869">
        <v>24</v>
      </c>
      <c r="B31" s="875"/>
      <c r="C31" s="879" t="s">
        <v>1120</v>
      </c>
      <c r="D31" s="882">
        <f>SUM(D29:D30)</f>
        <v>1000</v>
      </c>
      <c r="E31" s="882">
        <f aca="true" t="shared" si="6" ref="E31:P31">SUM(E29:E30)</f>
        <v>0</v>
      </c>
      <c r="F31" s="882">
        <f t="shared" si="6"/>
        <v>0</v>
      </c>
      <c r="G31" s="882">
        <f t="shared" si="6"/>
        <v>160</v>
      </c>
      <c r="H31" s="882">
        <f t="shared" si="6"/>
        <v>64</v>
      </c>
      <c r="I31" s="882">
        <f t="shared" si="6"/>
        <v>424</v>
      </c>
      <c r="J31" s="882">
        <f t="shared" si="6"/>
        <v>0</v>
      </c>
      <c r="K31" s="882">
        <f t="shared" si="6"/>
        <v>0</v>
      </c>
      <c r="L31" s="882">
        <f t="shared" si="6"/>
        <v>0</v>
      </c>
      <c r="M31" s="882">
        <f t="shared" si="6"/>
        <v>570</v>
      </c>
      <c r="N31" s="882">
        <f t="shared" si="6"/>
        <v>250</v>
      </c>
      <c r="O31" s="882">
        <f t="shared" si="6"/>
        <v>1622</v>
      </c>
      <c r="P31" s="882">
        <f t="shared" si="6"/>
        <v>0</v>
      </c>
      <c r="Q31" s="881">
        <f t="shared" si="0"/>
        <v>4090</v>
      </c>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c r="BT31" s="867"/>
      <c r="BU31" s="867"/>
      <c r="BV31" s="867"/>
      <c r="BW31" s="867"/>
      <c r="BX31" s="867"/>
      <c r="BY31" s="867"/>
      <c r="BZ31" s="867"/>
      <c r="CA31" s="867"/>
      <c r="CB31" s="867"/>
      <c r="CC31" s="867"/>
      <c r="CD31" s="867"/>
      <c r="CE31" s="867"/>
      <c r="CF31" s="867"/>
      <c r="CG31" s="867"/>
      <c r="CH31" s="867"/>
      <c r="CI31" s="867"/>
      <c r="CJ31" s="867"/>
      <c r="CK31" s="867"/>
      <c r="CL31" s="867"/>
      <c r="CM31" s="867"/>
      <c r="CN31" s="867"/>
      <c r="CO31" s="867"/>
      <c r="CP31" s="867"/>
      <c r="CQ31" s="867"/>
      <c r="CR31" s="867"/>
      <c r="CS31" s="867"/>
      <c r="CT31" s="867"/>
      <c r="CU31" s="867"/>
      <c r="CV31" s="867"/>
      <c r="CW31" s="867"/>
      <c r="CX31" s="867"/>
      <c r="CY31" s="867"/>
      <c r="CZ31" s="867"/>
      <c r="DA31" s="867"/>
      <c r="DB31" s="867"/>
      <c r="DC31" s="867"/>
      <c r="DD31" s="867"/>
      <c r="DE31" s="867"/>
      <c r="DF31" s="867"/>
      <c r="DG31" s="867"/>
      <c r="DH31" s="867"/>
      <c r="DI31" s="867"/>
      <c r="DJ31" s="867"/>
      <c r="DK31" s="867"/>
      <c r="DL31" s="867"/>
      <c r="DM31" s="867"/>
      <c r="DN31" s="867"/>
      <c r="DO31" s="867"/>
      <c r="DP31" s="867"/>
      <c r="DQ31" s="867"/>
      <c r="DR31" s="867"/>
      <c r="DS31" s="867"/>
      <c r="DT31" s="867"/>
      <c r="DU31" s="867"/>
      <c r="DV31" s="867"/>
      <c r="DW31" s="867"/>
      <c r="DX31" s="867"/>
      <c r="DY31" s="867"/>
      <c r="DZ31" s="867"/>
      <c r="EA31" s="867"/>
      <c r="EB31" s="867"/>
      <c r="EC31" s="867"/>
      <c r="ED31" s="867"/>
      <c r="EE31" s="867"/>
      <c r="EF31" s="867"/>
      <c r="EG31" s="867"/>
      <c r="EH31" s="867"/>
      <c r="EI31" s="867"/>
      <c r="EJ31" s="867"/>
      <c r="EK31" s="867"/>
      <c r="EL31" s="867"/>
      <c r="EM31" s="867"/>
      <c r="EN31" s="867"/>
      <c r="EO31" s="867"/>
      <c r="EP31" s="867"/>
      <c r="EQ31" s="867"/>
      <c r="ER31" s="867"/>
      <c r="ES31" s="867"/>
      <c r="ET31" s="867"/>
      <c r="EU31" s="867"/>
      <c r="EV31" s="867"/>
      <c r="EW31" s="867"/>
      <c r="EX31" s="867"/>
      <c r="EY31" s="867"/>
      <c r="EZ31" s="867"/>
      <c r="FA31" s="867"/>
      <c r="FB31" s="867"/>
      <c r="FC31" s="867"/>
      <c r="FD31" s="867"/>
      <c r="FE31" s="867"/>
      <c r="FF31" s="867"/>
      <c r="FG31" s="867"/>
      <c r="FH31" s="867"/>
      <c r="FI31" s="867"/>
      <c r="FJ31" s="867"/>
      <c r="FK31" s="867"/>
      <c r="FL31" s="867"/>
      <c r="FM31" s="867"/>
      <c r="FN31" s="867"/>
      <c r="FO31" s="867"/>
      <c r="FP31" s="867"/>
      <c r="FQ31" s="867"/>
      <c r="FR31" s="867"/>
      <c r="FS31" s="867"/>
      <c r="FT31" s="867"/>
      <c r="FU31" s="867"/>
      <c r="FV31" s="867"/>
      <c r="FW31" s="867"/>
      <c r="FX31" s="867"/>
      <c r="FY31" s="867"/>
      <c r="FZ31" s="867"/>
      <c r="GA31" s="867"/>
      <c r="GB31" s="867"/>
      <c r="GC31" s="867"/>
      <c r="GD31" s="867"/>
      <c r="GE31" s="867"/>
      <c r="GF31" s="867"/>
      <c r="GG31" s="867"/>
      <c r="GH31" s="867"/>
      <c r="GI31" s="867"/>
      <c r="GJ31" s="867"/>
      <c r="GK31" s="867"/>
      <c r="GL31" s="867"/>
      <c r="GM31" s="867"/>
      <c r="GN31" s="867"/>
      <c r="GO31" s="867"/>
      <c r="GP31" s="867"/>
      <c r="GQ31" s="867"/>
      <c r="GR31" s="867"/>
      <c r="GS31" s="867"/>
      <c r="GT31" s="867"/>
      <c r="GU31" s="867"/>
      <c r="GV31" s="867"/>
      <c r="GW31" s="867"/>
      <c r="GX31" s="867"/>
      <c r="GY31" s="867"/>
      <c r="GZ31" s="867"/>
      <c r="HA31" s="867"/>
      <c r="HB31" s="867"/>
      <c r="HC31" s="867"/>
      <c r="HD31" s="867"/>
      <c r="HE31" s="867"/>
      <c r="HF31" s="867"/>
      <c r="HG31" s="867"/>
      <c r="HH31" s="867"/>
      <c r="HI31" s="867"/>
      <c r="HJ31" s="867"/>
      <c r="HK31" s="867"/>
      <c r="HL31" s="867"/>
      <c r="HM31" s="867"/>
      <c r="HN31" s="867"/>
      <c r="HO31" s="867"/>
      <c r="HP31" s="867"/>
      <c r="HQ31" s="867"/>
      <c r="HR31" s="867"/>
      <c r="HS31" s="867"/>
      <c r="HT31" s="867"/>
      <c r="HU31" s="867"/>
      <c r="HV31" s="867"/>
      <c r="HW31" s="867"/>
      <c r="HX31" s="867"/>
      <c r="HY31" s="867"/>
      <c r="HZ31" s="867"/>
      <c r="IA31" s="867"/>
      <c r="IB31" s="867"/>
      <c r="IC31" s="867"/>
      <c r="ID31" s="867"/>
      <c r="IE31" s="867"/>
      <c r="IF31" s="867"/>
      <c r="IG31" s="867"/>
      <c r="IH31" s="867"/>
      <c r="II31" s="867"/>
      <c r="IJ31" s="867"/>
      <c r="IK31" s="867"/>
      <c r="IL31" s="867"/>
      <c r="IM31" s="867"/>
      <c r="IN31" s="867"/>
      <c r="IO31" s="867"/>
      <c r="IP31" s="867"/>
      <c r="IQ31" s="867"/>
      <c r="IR31" s="867"/>
      <c r="IS31" s="867"/>
      <c r="IT31" s="867"/>
      <c r="IU31" s="867"/>
      <c r="IV31" s="867"/>
    </row>
    <row r="32" spans="1:256" s="1429" customFormat="1" ht="30" customHeight="1">
      <c r="A32" s="869">
        <v>25</v>
      </c>
      <c r="B32" s="1425" t="s">
        <v>691</v>
      </c>
      <c r="C32" s="1426" t="s">
        <v>686</v>
      </c>
      <c r="D32" s="1427"/>
      <c r="E32" s="1427"/>
      <c r="F32" s="1427"/>
      <c r="G32" s="1427"/>
      <c r="H32" s="1427"/>
      <c r="I32" s="1427"/>
      <c r="J32" s="1427"/>
      <c r="K32" s="1427"/>
      <c r="L32" s="1427"/>
      <c r="M32" s="1427"/>
      <c r="N32" s="1427"/>
      <c r="O32" s="1427">
        <v>2000</v>
      </c>
      <c r="P32" s="1427">
        <v>830</v>
      </c>
      <c r="Q32" s="1428">
        <f t="shared" si="0"/>
        <v>2830</v>
      </c>
      <c r="R32" s="1426"/>
      <c r="S32" s="1426"/>
      <c r="T32" s="1426"/>
      <c r="U32" s="1426"/>
      <c r="V32" s="1426"/>
      <c r="W32" s="1426"/>
      <c r="X32" s="1426"/>
      <c r="Y32" s="1426"/>
      <c r="Z32" s="1426"/>
      <c r="AA32" s="1426"/>
      <c r="AB32" s="1426"/>
      <c r="AC32" s="1426"/>
      <c r="AD32" s="1426"/>
      <c r="AE32" s="1426"/>
      <c r="AF32" s="1426"/>
      <c r="AG32" s="1426"/>
      <c r="AH32" s="1426"/>
      <c r="AI32" s="1426"/>
      <c r="AJ32" s="1426"/>
      <c r="AK32" s="1426"/>
      <c r="AL32" s="1426"/>
      <c r="AM32" s="1426"/>
      <c r="AN32" s="1426"/>
      <c r="AO32" s="1426"/>
      <c r="AP32" s="1426"/>
      <c r="AQ32" s="1426"/>
      <c r="AR32" s="1426"/>
      <c r="AS32" s="1426"/>
      <c r="AT32" s="1426"/>
      <c r="AU32" s="1426"/>
      <c r="AV32" s="1426"/>
      <c r="AW32" s="1426"/>
      <c r="AX32" s="1426"/>
      <c r="AY32" s="1426"/>
      <c r="AZ32" s="1426"/>
      <c r="BA32" s="1426"/>
      <c r="BB32" s="1426"/>
      <c r="BC32" s="1426"/>
      <c r="BD32" s="1426"/>
      <c r="BE32" s="1426"/>
      <c r="BF32" s="1426"/>
      <c r="BG32" s="1426"/>
      <c r="BH32" s="1426"/>
      <c r="BI32" s="1426"/>
      <c r="BJ32" s="1426"/>
      <c r="BK32" s="1426"/>
      <c r="BL32" s="1426"/>
      <c r="BM32" s="1426"/>
      <c r="BN32" s="1426"/>
      <c r="BO32" s="1426"/>
      <c r="BP32" s="1426"/>
      <c r="BQ32" s="1426"/>
      <c r="BR32" s="1426"/>
      <c r="BS32" s="1426"/>
      <c r="BT32" s="1426"/>
      <c r="BU32" s="1426"/>
      <c r="BV32" s="1426"/>
      <c r="BW32" s="1426"/>
      <c r="BX32" s="1426"/>
      <c r="BY32" s="1426"/>
      <c r="BZ32" s="1426"/>
      <c r="CA32" s="1426"/>
      <c r="CB32" s="1426"/>
      <c r="CC32" s="1426"/>
      <c r="CD32" s="1426"/>
      <c r="CE32" s="1426"/>
      <c r="CF32" s="1426"/>
      <c r="CG32" s="1426"/>
      <c r="CH32" s="1426"/>
      <c r="CI32" s="1426"/>
      <c r="CJ32" s="1426"/>
      <c r="CK32" s="1426"/>
      <c r="CL32" s="1426"/>
      <c r="CM32" s="1426"/>
      <c r="CN32" s="1426"/>
      <c r="CO32" s="1426"/>
      <c r="CP32" s="1426"/>
      <c r="CQ32" s="1426"/>
      <c r="CR32" s="1426"/>
      <c r="CS32" s="1426"/>
      <c r="CT32" s="1426"/>
      <c r="CU32" s="1426"/>
      <c r="CV32" s="1426"/>
      <c r="CW32" s="1426"/>
      <c r="CX32" s="1426"/>
      <c r="CY32" s="1426"/>
      <c r="CZ32" s="1426"/>
      <c r="DA32" s="1426"/>
      <c r="DB32" s="1426"/>
      <c r="DC32" s="1426"/>
      <c r="DD32" s="1426"/>
      <c r="DE32" s="1426"/>
      <c r="DF32" s="1426"/>
      <c r="DG32" s="1426"/>
      <c r="DH32" s="1426"/>
      <c r="DI32" s="1426"/>
      <c r="DJ32" s="1426"/>
      <c r="DK32" s="1426"/>
      <c r="DL32" s="1426"/>
      <c r="DM32" s="1426"/>
      <c r="DN32" s="1426"/>
      <c r="DO32" s="1426"/>
      <c r="DP32" s="1426"/>
      <c r="DQ32" s="1426"/>
      <c r="DR32" s="1426"/>
      <c r="DS32" s="1426"/>
      <c r="DT32" s="1426"/>
      <c r="DU32" s="1426"/>
      <c r="DV32" s="1426"/>
      <c r="DW32" s="1426"/>
      <c r="DX32" s="1426"/>
      <c r="DY32" s="1426"/>
      <c r="DZ32" s="1426"/>
      <c r="EA32" s="1426"/>
      <c r="EB32" s="1426"/>
      <c r="EC32" s="1426"/>
      <c r="ED32" s="1426"/>
      <c r="EE32" s="1426"/>
      <c r="EF32" s="1426"/>
      <c r="EG32" s="1426"/>
      <c r="EH32" s="1426"/>
      <c r="EI32" s="1426"/>
      <c r="EJ32" s="1426"/>
      <c r="EK32" s="1426"/>
      <c r="EL32" s="1426"/>
      <c r="EM32" s="1426"/>
      <c r="EN32" s="1426"/>
      <c r="EO32" s="1426"/>
      <c r="EP32" s="1426"/>
      <c r="EQ32" s="1426"/>
      <c r="ER32" s="1426"/>
      <c r="ES32" s="1426"/>
      <c r="ET32" s="1426"/>
      <c r="EU32" s="1426"/>
      <c r="EV32" s="1426"/>
      <c r="EW32" s="1426"/>
      <c r="EX32" s="1426"/>
      <c r="EY32" s="1426"/>
      <c r="EZ32" s="1426"/>
      <c r="FA32" s="1426"/>
      <c r="FB32" s="1426"/>
      <c r="FC32" s="1426"/>
      <c r="FD32" s="1426"/>
      <c r="FE32" s="1426"/>
      <c r="FF32" s="1426"/>
      <c r="FG32" s="1426"/>
      <c r="FH32" s="1426"/>
      <c r="FI32" s="1426"/>
      <c r="FJ32" s="1426"/>
      <c r="FK32" s="1426"/>
      <c r="FL32" s="1426"/>
      <c r="FM32" s="1426"/>
      <c r="FN32" s="1426"/>
      <c r="FO32" s="1426"/>
      <c r="FP32" s="1426"/>
      <c r="FQ32" s="1426"/>
      <c r="FR32" s="1426"/>
      <c r="FS32" s="1426"/>
      <c r="FT32" s="1426"/>
      <c r="FU32" s="1426"/>
      <c r="FV32" s="1426"/>
      <c r="FW32" s="1426"/>
      <c r="FX32" s="1426"/>
      <c r="FY32" s="1426"/>
      <c r="FZ32" s="1426"/>
      <c r="GA32" s="1426"/>
      <c r="GB32" s="1426"/>
      <c r="GC32" s="1426"/>
      <c r="GD32" s="1426"/>
      <c r="GE32" s="1426"/>
      <c r="GF32" s="1426"/>
      <c r="GG32" s="1426"/>
      <c r="GH32" s="1426"/>
      <c r="GI32" s="1426"/>
      <c r="GJ32" s="1426"/>
      <c r="GK32" s="1426"/>
      <c r="GL32" s="1426"/>
      <c r="GM32" s="1426"/>
      <c r="GN32" s="1426"/>
      <c r="GO32" s="1426"/>
      <c r="GP32" s="1426"/>
      <c r="GQ32" s="1426"/>
      <c r="GR32" s="1426"/>
      <c r="GS32" s="1426"/>
      <c r="GT32" s="1426"/>
      <c r="GU32" s="1426"/>
      <c r="GV32" s="1426"/>
      <c r="GW32" s="1426"/>
      <c r="GX32" s="1426"/>
      <c r="GY32" s="1426"/>
      <c r="GZ32" s="1426"/>
      <c r="HA32" s="1426"/>
      <c r="HB32" s="1426"/>
      <c r="HC32" s="1426"/>
      <c r="HD32" s="1426"/>
      <c r="HE32" s="1426"/>
      <c r="HF32" s="1426"/>
      <c r="HG32" s="1426"/>
      <c r="HH32" s="1426"/>
      <c r="HI32" s="1426"/>
      <c r="HJ32" s="1426"/>
      <c r="HK32" s="1426"/>
      <c r="HL32" s="1426"/>
      <c r="HM32" s="1426"/>
      <c r="HN32" s="1426"/>
      <c r="HO32" s="1426"/>
      <c r="HP32" s="1426"/>
      <c r="HQ32" s="1426"/>
      <c r="HR32" s="1426"/>
      <c r="HS32" s="1426"/>
      <c r="HT32" s="1426"/>
      <c r="HU32" s="1426"/>
      <c r="HV32" s="1426"/>
      <c r="HW32" s="1426"/>
      <c r="HX32" s="1426"/>
      <c r="HY32" s="1426"/>
      <c r="HZ32" s="1426"/>
      <c r="IA32" s="1426"/>
      <c r="IB32" s="1426"/>
      <c r="IC32" s="1426"/>
      <c r="ID32" s="1426"/>
      <c r="IE32" s="1426"/>
      <c r="IF32" s="1426"/>
      <c r="IG32" s="1426"/>
      <c r="IH32" s="1426"/>
      <c r="II32" s="1426"/>
      <c r="IJ32" s="1426"/>
      <c r="IK32" s="1426"/>
      <c r="IL32" s="1426"/>
      <c r="IM32" s="1426"/>
      <c r="IN32" s="1426"/>
      <c r="IO32" s="1426"/>
      <c r="IP32" s="1426"/>
      <c r="IQ32" s="1426"/>
      <c r="IR32" s="1426"/>
      <c r="IS32" s="1426"/>
      <c r="IT32" s="1426"/>
      <c r="IU32" s="1426"/>
      <c r="IV32" s="1426"/>
    </row>
    <row r="33" spans="1:256" s="867" customFormat="1" ht="18" customHeight="1">
      <c r="A33" s="869">
        <v>26</v>
      </c>
      <c r="B33" s="875"/>
      <c r="C33" s="867" t="s">
        <v>1080</v>
      </c>
      <c r="D33" s="1009">
        <v>850</v>
      </c>
      <c r="E33" s="1009">
        <v>0</v>
      </c>
      <c r="F33" s="1009">
        <v>0</v>
      </c>
      <c r="G33" s="1009">
        <v>170</v>
      </c>
      <c r="H33" s="1009">
        <v>30</v>
      </c>
      <c r="I33" s="1009">
        <v>50</v>
      </c>
      <c r="J33" s="1009">
        <v>0</v>
      </c>
      <c r="K33" s="1009">
        <v>0</v>
      </c>
      <c r="L33" s="1009">
        <v>0</v>
      </c>
      <c r="M33" s="1009">
        <v>895</v>
      </c>
      <c r="N33" s="1009">
        <v>575</v>
      </c>
      <c r="O33" s="1009">
        <v>260</v>
      </c>
      <c r="P33" s="1009">
        <v>0</v>
      </c>
      <c r="Q33" s="978">
        <f>SUM(D33:P33)</f>
        <v>2830</v>
      </c>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2"/>
      <c r="AZ33" s="852"/>
      <c r="BA33" s="852"/>
      <c r="BB33" s="852"/>
      <c r="BC33" s="852"/>
      <c r="BD33" s="852"/>
      <c r="BE33" s="852"/>
      <c r="BF33" s="852"/>
      <c r="BG33" s="852"/>
      <c r="BH33" s="852"/>
      <c r="BI33" s="852"/>
      <c r="BJ33" s="852"/>
      <c r="BK33" s="852"/>
      <c r="BL33" s="852"/>
      <c r="BM33" s="852"/>
      <c r="BN33" s="852"/>
      <c r="BO33" s="852"/>
      <c r="BP33" s="852"/>
      <c r="BQ33" s="852"/>
      <c r="BR33" s="852"/>
      <c r="BS33" s="852"/>
      <c r="BT33" s="852"/>
      <c r="BU33" s="852"/>
      <c r="BV33" s="852"/>
      <c r="BW33" s="852"/>
      <c r="BX33" s="852"/>
      <c r="BY33" s="852"/>
      <c r="BZ33" s="852"/>
      <c r="CA33" s="852"/>
      <c r="CB33" s="852"/>
      <c r="CC33" s="852"/>
      <c r="CD33" s="852"/>
      <c r="CE33" s="852"/>
      <c r="CF33" s="852"/>
      <c r="CG33" s="852"/>
      <c r="CH33" s="852"/>
      <c r="CI33" s="852"/>
      <c r="CJ33" s="852"/>
      <c r="CK33" s="852"/>
      <c r="CL33" s="852"/>
      <c r="CM33" s="852"/>
      <c r="CN33" s="852"/>
      <c r="CO33" s="852"/>
      <c r="CP33" s="852"/>
      <c r="CQ33" s="852"/>
      <c r="CR33" s="852"/>
      <c r="CS33" s="852"/>
      <c r="CT33" s="852"/>
      <c r="CU33" s="852"/>
      <c r="CV33" s="852"/>
      <c r="CW33" s="852"/>
      <c r="CX33" s="852"/>
      <c r="CY33" s="852"/>
      <c r="CZ33" s="852"/>
      <c r="DA33" s="852"/>
      <c r="DB33" s="852"/>
      <c r="DC33" s="852"/>
      <c r="DD33" s="852"/>
      <c r="DE33" s="852"/>
      <c r="DF33" s="852"/>
      <c r="DG33" s="852"/>
      <c r="DH33" s="852"/>
      <c r="DI33" s="852"/>
      <c r="DJ33" s="852"/>
      <c r="DK33" s="852"/>
      <c r="DL33" s="852"/>
      <c r="DM33" s="852"/>
      <c r="DN33" s="852"/>
      <c r="DO33" s="852"/>
      <c r="DP33" s="852"/>
      <c r="DQ33" s="852"/>
      <c r="DR33" s="852"/>
      <c r="DS33" s="852"/>
      <c r="DT33" s="852"/>
      <c r="DU33" s="852"/>
      <c r="DV33" s="852"/>
      <c r="DW33" s="852"/>
      <c r="DX33" s="852"/>
      <c r="DY33" s="852"/>
      <c r="DZ33" s="852"/>
      <c r="EA33" s="852"/>
      <c r="EB33" s="852"/>
      <c r="EC33" s="852"/>
      <c r="ED33" s="852"/>
      <c r="EE33" s="852"/>
      <c r="EF33" s="852"/>
      <c r="EG33" s="852"/>
      <c r="EH33" s="852"/>
      <c r="EI33" s="852"/>
      <c r="EJ33" s="852"/>
      <c r="EK33" s="852"/>
      <c r="EL33" s="852"/>
      <c r="EM33" s="852"/>
      <c r="EN33" s="852"/>
      <c r="EO33" s="852"/>
      <c r="EP33" s="852"/>
      <c r="EQ33" s="852"/>
      <c r="ER33" s="852"/>
      <c r="ES33" s="852"/>
      <c r="ET33" s="852"/>
      <c r="EU33" s="852"/>
      <c r="EV33" s="852"/>
      <c r="EW33" s="852"/>
      <c r="EX33" s="852"/>
      <c r="EY33" s="852"/>
      <c r="EZ33" s="852"/>
      <c r="FA33" s="852"/>
      <c r="FB33" s="852"/>
      <c r="FC33" s="852"/>
      <c r="FD33" s="852"/>
      <c r="FE33" s="852"/>
      <c r="FF33" s="852"/>
      <c r="FG33" s="852"/>
      <c r="FH33" s="852"/>
      <c r="FI33" s="852"/>
      <c r="FJ33" s="852"/>
      <c r="FK33" s="852"/>
      <c r="FL33" s="852"/>
      <c r="FM33" s="852"/>
      <c r="FN33" s="852"/>
      <c r="FO33" s="852"/>
      <c r="FP33" s="852"/>
      <c r="FQ33" s="852"/>
      <c r="FR33" s="852"/>
      <c r="FS33" s="852"/>
      <c r="FT33" s="852"/>
      <c r="FU33" s="852"/>
      <c r="FV33" s="852"/>
      <c r="FW33" s="852"/>
      <c r="FX33" s="852"/>
      <c r="FY33" s="852"/>
      <c r="FZ33" s="852"/>
      <c r="GA33" s="852"/>
      <c r="GB33" s="852"/>
      <c r="GC33" s="852"/>
      <c r="GD33" s="852"/>
      <c r="GE33" s="852"/>
      <c r="GF33" s="852"/>
      <c r="GG33" s="852"/>
      <c r="GH33" s="852"/>
      <c r="GI33" s="852"/>
      <c r="GJ33" s="852"/>
      <c r="GK33" s="852"/>
      <c r="GL33" s="852"/>
      <c r="GM33" s="852"/>
      <c r="GN33" s="852"/>
      <c r="GO33" s="852"/>
      <c r="GP33" s="852"/>
      <c r="GQ33" s="852"/>
      <c r="GR33" s="852"/>
      <c r="GS33" s="852"/>
      <c r="GT33" s="852"/>
      <c r="GU33" s="852"/>
      <c r="GV33" s="852"/>
      <c r="GW33" s="852"/>
      <c r="GX33" s="852"/>
      <c r="GY33" s="852"/>
      <c r="GZ33" s="852"/>
      <c r="HA33" s="852"/>
      <c r="HB33" s="852"/>
      <c r="HC33" s="852"/>
      <c r="HD33" s="852"/>
      <c r="HE33" s="852"/>
      <c r="HF33" s="852"/>
      <c r="HG33" s="852"/>
      <c r="HH33" s="852"/>
      <c r="HI33" s="852"/>
      <c r="HJ33" s="852"/>
      <c r="HK33" s="852"/>
      <c r="HL33" s="852"/>
      <c r="HM33" s="852"/>
      <c r="HN33" s="852"/>
      <c r="HO33" s="852"/>
      <c r="HP33" s="852"/>
      <c r="HQ33" s="852"/>
      <c r="HR33" s="852"/>
      <c r="HS33" s="852"/>
      <c r="HT33" s="852"/>
      <c r="HU33" s="852"/>
      <c r="HV33" s="852"/>
      <c r="HW33" s="852"/>
      <c r="HX33" s="852"/>
      <c r="HY33" s="852"/>
      <c r="HZ33" s="852"/>
      <c r="IA33" s="852"/>
      <c r="IB33" s="852"/>
      <c r="IC33" s="852"/>
      <c r="ID33" s="852"/>
      <c r="IE33" s="852"/>
      <c r="IF33" s="852"/>
      <c r="IG33" s="852"/>
      <c r="IH33" s="852"/>
      <c r="II33" s="852"/>
      <c r="IJ33" s="852"/>
      <c r="IK33" s="852"/>
      <c r="IL33" s="852"/>
      <c r="IM33" s="852"/>
      <c r="IN33" s="852"/>
      <c r="IO33" s="852"/>
      <c r="IP33" s="852"/>
      <c r="IQ33" s="852"/>
      <c r="IR33" s="852"/>
      <c r="IS33" s="852"/>
      <c r="IT33" s="852"/>
      <c r="IU33" s="852"/>
      <c r="IV33" s="852"/>
    </row>
    <row r="34" spans="1:256" ht="17.25">
      <c r="A34" s="869">
        <v>27</v>
      </c>
      <c r="B34" s="876"/>
      <c r="C34" s="877" t="s">
        <v>639</v>
      </c>
      <c r="D34" s="218"/>
      <c r="E34" s="218"/>
      <c r="F34" s="218"/>
      <c r="G34" s="218"/>
      <c r="H34" s="218"/>
      <c r="I34" s="218"/>
      <c r="J34" s="218"/>
      <c r="K34" s="218"/>
      <c r="L34" s="218"/>
      <c r="M34" s="218">
        <v>30</v>
      </c>
      <c r="N34" s="218"/>
      <c r="O34" s="218">
        <v>-30</v>
      </c>
      <c r="P34" s="856"/>
      <c r="Q34" s="878">
        <f t="shared" si="0"/>
        <v>0</v>
      </c>
      <c r="R34" s="877"/>
      <c r="S34" s="877"/>
      <c r="T34" s="877"/>
      <c r="U34" s="877"/>
      <c r="V34" s="877"/>
      <c r="W34" s="877"/>
      <c r="X34" s="877"/>
      <c r="Y34" s="877"/>
      <c r="Z34" s="877"/>
      <c r="AA34" s="877"/>
      <c r="AB34" s="877"/>
      <c r="AC34" s="877"/>
      <c r="AD34" s="877"/>
      <c r="AE34" s="877"/>
      <c r="AF34" s="877"/>
      <c r="AG34" s="877"/>
      <c r="AH34" s="877"/>
      <c r="AI34" s="877"/>
      <c r="AJ34" s="877"/>
      <c r="AK34" s="877"/>
      <c r="AL34" s="877"/>
      <c r="AM34" s="877"/>
      <c r="AN34" s="877"/>
      <c r="AO34" s="877"/>
      <c r="AP34" s="877"/>
      <c r="AQ34" s="877"/>
      <c r="AR34" s="877"/>
      <c r="AS34" s="877"/>
      <c r="AT34" s="877"/>
      <c r="AU34" s="877"/>
      <c r="AV34" s="877"/>
      <c r="AW34" s="877"/>
      <c r="AX34" s="877"/>
      <c r="AY34" s="877"/>
      <c r="AZ34" s="877"/>
      <c r="BA34" s="877"/>
      <c r="BB34" s="877"/>
      <c r="BC34" s="877"/>
      <c r="BD34" s="877"/>
      <c r="BE34" s="877"/>
      <c r="BF34" s="877"/>
      <c r="BG34" s="877"/>
      <c r="BH34" s="877"/>
      <c r="BI34" s="877"/>
      <c r="BJ34" s="877"/>
      <c r="BK34" s="877"/>
      <c r="BL34" s="877"/>
      <c r="BM34" s="877"/>
      <c r="BN34" s="877"/>
      <c r="BO34" s="877"/>
      <c r="BP34" s="877"/>
      <c r="BQ34" s="877"/>
      <c r="BR34" s="877"/>
      <c r="BS34" s="877"/>
      <c r="BT34" s="877"/>
      <c r="BU34" s="877"/>
      <c r="BV34" s="877"/>
      <c r="BW34" s="877"/>
      <c r="BX34" s="877"/>
      <c r="BY34" s="877"/>
      <c r="BZ34" s="877"/>
      <c r="CA34" s="877"/>
      <c r="CB34" s="877"/>
      <c r="CC34" s="877"/>
      <c r="CD34" s="877"/>
      <c r="CE34" s="877"/>
      <c r="CF34" s="877"/>
      <c r="CG34" s="877"/>
      <c r="CH34" s="877"/>
      <c r="CI34" s="877"/>
      <c r="CJ34" s="877"/>
      <c r="CK34" s="877"/>
      <c r="CL34" s="877"/>
      <c r="CM34" s="877"/>
      <c r="CN34" s="877"/>
      <c r="CO34" s="877"/>
      <c r="CP34" s="877"/>
      <c r="CQ34" s="877"/>
      <c r="CR34" s="877"/>
      <c r="CS34" s="877"/>
      <c r="CT34" s="877"/>
      <c r="CU34" s="877"/>
      <c r="CV34" s="877"/>
      <c r="CW34" s="877"/>
      <c r="CX34" s="877"/>
      <c r="CY34" s="877"/>
      <c r="CZ34" s="877"/>
      <c r="DA34" s="877"/>
      <c r="DB34" s="877"/>
      <c r="DC34" s="877"/>
      <c r="DD34" s="877"/>
      <c r="DE34" s="877"/>
      <c r="DF34" s="877"/>
      <c r="DG34" s="877"/>
      <c r="DH34" s="877"/>
      <c r="DI34" s="877"/>
      <c r="DJ34" s="877"/>
      <c r="DK34" s="877"/>
      <c r="DL34" s="877"/>
      <c r="DM34" s="877"/>
      <c r="DN34" s="877"/>
      <c r="DO34" s="877"/>
      <c r="DP34" s="877"/>
      <c r="DQ34" s="877"/>
      <c r="DR34" s="877"/>
      <c r="DS34" s="877"/>
      <c r="DT34" s="877"/>
      <c r="DU34" s="877"/>
      <c r="DV34" s="877"/>
      <c r="DW34" s="877"/>
      <c r="DX34" s="877"/>
      <c r="DY34" s="877"/>
      <c r="DZ34" s="877"/>
      <c r="EA34" s="877"/>
      <c r="EB34" s="877"/>
      <c r="EC34" s="877"/>
      <c r="ED34" s="877"/>
      <c r="EE34" s="877"/>
      <c r="EF34" s="877"/>
      <c r="EG34" s="877"/>
      <c r="EH34" s="877"/>
      <c r="EI34" s="877"/>
      <c r="EJ34" s="877"/>
      <c r="EK34" s="877"/>
      <c r="EL34" s="877"/>
      <c r="EM34" s="877"/>
      <c r="EN34" s="877"/>
      <c r="EO34" s="877"/>
      <c r="EP34" s="877"/>
      <c r="EQ34" s="877"/>
      <c r="ER34" s="877"/>
      <c r="ES34" s="877"/>
      <c r="ET34" s="877"/>
      <c r="EU34" s="877"/>
      <c r="EV34" s="877"/>
      <c r="EW34" s="877"/>
      <c r="EX34" s="877"/>
      <c r="EY34" s="877"/>
      <c r="EZ34" s="877"/>
      <c r="FA34" s="877"/>
      <c r="FB34" s="877"/>
      <c r="FC34" s="877"/>
      <c r="FD34" s="877"/>
      <c r="FE34" s="877"/>
      <c r="FF34" s="877"/>
      <c r="FG34" s="877"/>
      <c r="FH34" s="877"/>
      <c r="FI34" s="877"/>
      <c r="FJ34" s="877"/>
      <c r="FK34" s="877"/>
      <c r="FL34" s="877"/>
      <c r="FM34" s="877"/>
      <c r="FN34" s="877"/>
      <c r="FO34" s="877"/>
      <c r="FP34" s="877"/>
      <c r="FQ34" s="877"/>
      <c r="FR34" s="877"/>
      <c r="FS34" s="877"/>
      <c r="FT34" s="877"/>
      <c r="FU34" s="877"/>
      <c r="FV34" s="877"/>
      <c r="FW34" s="877"/>
      <c r="FX34" s="877"/>
      <c r="FY34" s="877"/>
      <c r="FZ34" s="877"/>
      <c r="GA34" s="877"/>
      <c r="GB34" s="877"/>
      <c r="GC34" s="877"/>
      <c r="GD34" s="877"/>
      <c r="GE34" s="877"/>
      <c r="GF34" s="877"/>
      <c r="GG34" s="877"/>
      <c r="GH34" s="877"/>
      <c r="GI34" s="877"/>
      <c r="GJ34" s="877"/>
      <c r="GK34" s="877"/>
      <c r="GL34" s="877"/>
      <c r="GM34" s="877"/>
      <c r="GN34" s="877"/>
      <c r="GO34" s="877"/>
      <c r="GP34" s="877"/>
      <c r="GQ34" s="877"/>
      <c r="GR34" s="877"/>
      <c r="GS34" s="877"/>
      <c r="GT34" s="877"/>
      <c r="GU34" s="877"/>
      <c r="GV34" s="877"/>
      <c r="GW34" s="877"/>
      <c r="GX34" s="877"/>
      <c r="GY34" s="877"/>
      <c r="GZ34" s="877"/>
      <c r="HA34" s="877"/>
      <c r="HB34" s="877"/>
      <c r="HC34" s="877"/>
      <c r="HD34" s="877"/>
      <c r="HE34" s="877"/>
      <c r="HF34" s="877"/>
      <c r="HG34" s="877"/>
      <c r="HH34" s="877"/>
      <c r="HI34" s="877"/>
      <c r="HJ34" s="877"/>
      <c r="HK34" s="877"/>
      <c r="HL34" s="877"/>
      <c r="HM34" s="877"/>
      <c r="HN34" s="877"/>
      <c r="HO34" s="877"/>
      <c r="HP34" s="877"/>
      <c r="HQ34" s="877"/>
      <c r="HR34" s="877"/>
      <c r="HS34" s="877"/>
      <c r="HT34" s="877"/>
      <c r="HU34" s="877"/>
      <c r="HV34" s="877"/>
      <c r="HW34" s="877"/>
      <c r="HX34" s="877"/>
      <c r="HY34" s="877"/>
      <c r="HZ34" s="877"/>
      <c r="IA34" s="877"/>
      <c r="IB34" s="877"/>
      <c r="IC34" s="877"/>
      <c r="ID34" s="877"/>
      <c r="IE34" s="877"/>
      <c r="IF34" s="877"/>
      <c r="IG34" s="877"/>
      <c r="IH34" s="877"/>
      <c r="II34" s="877"/>
      <c r="IJ34" s="877"/>
      <c r="IK34" s="877"/>
      <c r="IL34" s="877"/>
      <c r="IM34" s="877"/>
      <c r="IN34" s="877"/>
      <c r="IO34" s="877"/>
      <c r="IP34" s="877"/>
      <c r="IQ34" s="877"/>
      <c r="IR34" s="877"/>
      <c r="IS34" s="877"/>
      <c r="IT34" s="877"/>
      <c r="IU34" s="877"/>
      <c r="IV34" s="877"/>
    </row>
    <row r="35" spans="1:256" ht="17.25">
      <c r="A35" s="869">
        <v>28</v>
      </c>
      <c r="B35" s="875"/>
      <c r="C35" s="879" t="s">
        <v>1120</v>
      </c>
      <c r="D35" s="880">
        <f>SUM(D33:D34)</f>
        <v>850</v>
      </c>
      <c r="E35" s="880">
        <f aca="true" t="shared" si="7" ref="E35:P35">SUM(E33:E34)</f>
        <v>0</v>
      </c>
      <c r="F35" s="880">
        <f t="shared" si="7"/>
        <v>0</v>
      </c>
      <c r="G35" s="880">
        <f t="shared" si="7"/>
        <v>170</v>
      </c>
      <c r="H35" s="880">
        <f t="shared" si="7"/>
        <v>30</v>
      </c>
      <c r="I35" s="880">
        <f t="shared" si="7"/>
        <v>50</v>
      </c>
      <c r="J35" s="880">
        <f t="shared" si="7"/>
        <v>0</v>
      </c>
      <c r="K35" s="880">
        <f t="shared" si="7"/>
        <v>0</v>
      </c>
      <c r="L35" s="880">
        <f t="shared" si="7"/>
        <v>0</v>
      </c>
      <c r="M35" s="880">
        <f t="shared" si="7"/>
        <v>925</v>
      </c>
      <c r="N35" s="880">
        <f t="shared" si="7"/>
        <v>575</v>
      </c>
      <c r="O35" s="880">
        <f t="shared" si="7"/>
        <v>230</v>
      </c>
      <c r="P35" s="880">
        <f t="shared" si="7"/>
        <v>0</v>
      </c>
      <c r="Q35" s="881">
        <f t="shared" si="0"/>
        <v>2830</v>
      </c>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867"/>
      <c r="BZ35" s="867"/>
      <c r="CA35" s="867"/>
      <c r="CB35" s="867"/>
      <c r="CC35" s="867"/>
      <c r="CD35" s="867"/>
      <c r="CE35" s="867"/>
      <c r="CF35" s="867"/>
      <c r="CG35" s="867"/>
      <c r="CH35" s="867"/>
      <c r="CI35" s="867"/>
      <c r="CJ35" s="867"/>
      <c r="CK35" s="867"/>
      <c r="CL35" s="867"/>
      <c r="CM35" s="867"/>
      <c r="CN35" s="867"/>
      <c r="CO35" s="867"/>
      <c r="CP35" s="867"/>
      <c r="CQ35" s="867"/>
      <c r="CR35" s="867"/>
      <c r="CS35" s="867"/>
      <c r="CT35" s="867"/>
      <c r="CU35" s="867"/>
      <c r="CV35" s="867"/>
      <c r="CW35" s="867"/>
      <c r="CX35" s="867"/>
      <c r="CY35" s="867"/>
      <c r="CZ35" s="867"/>
      <c r="DA35" s="867"/>
      <c r="DB35" s="867"/>
      <c r="DC35" s="867"/>
      <c r="DD35" s="867"/>
      <c r="DE35" s="867"/>
      <c r="DF35" s="867"/>
      <c r="DG35" s="867"/>
      <c r="DH35" s="867"/>
      <c r="DI35" s="867"/>
      <c r="DJ35" s="867"/>
      <c r="DK35" s="867"/>
      <c r="DL35" s="867"/>
      <c r="DM35" s="867"/>
      <c r="DN35" s="867"/>
      <c r="DO35" s="867"/>
      <c r="DP35" s="867"/>
      <c r="DQ35" s="867"/>
      <c r="DR35" s="867"/>
      <c r="DS35" s="867"/>
      <c r="DT35" s="867"/>
      <c r="DU35" s="867"/>
      <c r="DV35" s="867"/>
      <c r="DW35" s="867"/>
      <c r="DX35" s="867"/>
      <c r="DY35" s="867"/>
      <c r="DZ35" s="867"/>
      <c r="EA35" s="867"/>
      <c r="EB35" s="867"/>
      <c r="EC35" s="867"/>
      <c r="ED35" s="867"/>
      <c r="EE35" s="867"/>
      <c r="EF35" s="867"/>
      <c r="EG35" s="867"/>
      <c r="EH35" s="867"/>
      <c r="EI35" s="867"/>
      <c r="EJ35" s="867"/>
      <c r="EK35" s="867"/>
      <c r="EL35" s="867"/>
      <c r="EM35" s="867"/>
      <c r="EN35" s="867"/>
      <c r="EO35" s="867"/>
      <c r="EP35" s="867"/>
      <c r="EQ35" s="867"/>
      <c r="ER35" s="867"/>
      <c r="ES35" s="867"/>
      <c r="ET35" s="867"/>
      <c r="EU35" s="867"/>
      <c r="EV35" s="867"/>
      <c r="EW35" s="867"/>
      <c r="EX35" s="867"/>
      <c r="EY35" s="867"/>
      <c r="EZ35" s="867"/>
      <c r="FA35" s="867"/>
      <c r="FB35" s="867"/>
      <c r="FC35" s="867"/>
      <c r="FD35" s="867"/>
      <c r="FE35" s="867"/>
      <c r="FF35" s="867"/>
      <c r="FG35" s="867"/>
      <c r="FH35" s="867"/>
      <c r="FI35" s="867"/>
      <c r="FJ35" s="867"/>
      <c r="FK35" s="867"/>
      <c r="FL35" s="867"/>
      <c r="FM35" s="867"/>
      <c r="FN35" s="867"/>
      <c r="FO35" s="867"/>
      <c r="FP35" s="867"/>
      <c r="FQ35" s="867"/>
      <c r="FR35" s="867"/>
      <c r="FS35" s="867"/>
      <c r="FT35" s="867"/>
      <c r="FU35" s="867"/>
      <c r="FV35" s="867"/>
      <c r="FW35" s="867"/>
      <c r="FX35" s="867"/>
      <c r="FY35" s="867"/>
      <c r="FZ35" s="867"/>
      <c r="GA35" s="867"/>
      <c r="GB35" s="867"/>
      <c r="GC35" s="867"/>
      <c r="GD35" s="867"/>
      <c r="GE35" s="867"/>
      <c r="GF35" s="867"/>
      <c r="GG35" s="867"/>
      <c r="GH35" s="867"/>
      <c r="GI35" s="867"/>
      <c r="GJ35" s="867"/>
      <c r="GK35" s="867"/>
      <c r="GL35" s="867"/>
      <c r="GM35" s="867"/>
      <c r="GN35" s="867"/>
      <c r="GO35" s="867"/>
      <c r="GP35" s="867"/>
      <c r="GQ35" s="867"/>
      <c r="GR35" s="867"/>
      <c r="GS35" s="867"/>
      <c r="GT35" s="867"/>
      <c r="GU35" s="867"/>
      <c r="GV35" s="867"/>
      <c r="GW35" s="867"/>
      <c r="GX35" s="867"/>
      <c r="GY35" s="867"/>
      <c r="GZ35" s="867"/>
      <c r="HA35" s="867"/>
      <c r="HB35" s="867"/>
      <c r="HC35" s="867"/>
      <c r="HD35" s="867"/>
      <c r="HE35" s="867"/>
      <c r="HF35" s="867"/>
      <c r="HG35" s="867"/>
      <c r="HH35" s="867"/>
      <c r="HI35" s="867"/>
      <c r="HJ35" s="867"/>
      <c r="HK35" s="867"/>
      <c r="HL35" s="867"/>
      <c r="HM35" s="867"/>
      <c r="HN35" s="867"/>
      <c r="HO35" s="867"/>
      <c r="HP35" s="867"/>
      <c r="HQ35" s="867"/>
      <c r="HR35" s="867"/>
      <c r="HS35" s="867"/>
      <c r="HT35" s="867"/>
      <c r="HU35" s="867"/>
      <c r="HV35" s="867"/>
      <c r="HW35" s="867"/>
      <c r="HX35" s="867"/>
      <c r="HY35" s="867"/>
      <c r="HZ35" s="867"/>
      <c r="IA35" s="867"/>
      <c r="IB35" s="867"/>
      <c r="IC35" s="867"/>
      <c r="ID35" s="867"/>
      <c r="IE35" s="867"/>
      <c r="IF35" s="867"/>
      <c r="IG35" s="867"/>
      <c r="IH35" s="867"/>
      <c r="II35" s="867"/>
      <c r="IJ35" s="867"/>
      <c r="IK35" s="867"/>
      <c r="IL35" s="867"/>
      <c r="IM35" s="867"/>
      <c r="IN35" s="867"/>
      <c r="IO35" s="867"/>
      <c r="IP35" s="867"/>
      <c r="IQ35" s="867"/>
      <c r="IR35" s="867"/>
      <c r="IS35" s="867"/>
      <c r="IT35" s="867"/>
      <c r="IU35" s="867"/>
      <c r="IV35" s="867"/>
    </row>
    <row r="36" spans="1:256" s="1429" customFormat="1" ht="30" customHeight="1">
      <c r="A36" s="869">
        <v>29</v>
      </c>
      <c r="B36" s="1425" t="s">
        <v>692</v>
      </c>
      <c r="C36" s="1426" t="s">
        <v>686</v>
      </c>
      <c r="D36" s="1427"/>
      <c r="E36" s="1427"/>
      <c r="F36" s="1427"/>
      <c r="G36" s="1427"/>
      <c r="H36" s="1427"/>
      <c r="I36" s="1427"/>
      <c r="J36" s="1427"/>
      <c r="K36" s="1427"/>
      <c r="L36" s="1427"/>
      <c r="M36" s="1427"/>
      <c r="N36" s="1427"/>
      <c r="O36" s="1427">
        <v>2000</v>
      </c>
      <c r="P36" s="1427">
        <v>290</v>
      </c>
      <c r="Q36" s="1428">
        <f t="shared" si="0"/>
        <v>2290</v>
      </c>
      <c r="R36" s="1426"/>
      <c r="S36" s="1426"/>
      <c r="T36" s="1426"/>
      <c r="U36" s="1426"/>
      <c r="V36" s="1426"/>
      <c r="W36" s="1426"/>
      <c r="X36" s="1426"/>
      <c r="Y36" s="1426"/>
      <c r="Z36" s="1426"/>
      <c r="AA36" s="1426"/>
      <c r="AB36" s="1426"/>
      <c r="AC36" s="1426"/>
      <c r="AD36" s="1426"/>
      <c r="AE36" s="1426"/>
      <c r="AF36" s="1426"/>
      <c r="AG36" s="1426"/>
      <c r="AH36" s="1426"/>
      <c r="AI36" s="1426"/>
      <c r="AJ36" s="1426"/>
      <c r="AK36" s="1426"/>
      <c r="AL36" s="1426"/>
      <c r="AM36" s="1426"/>
      <c r="AN36" s="1426"/>
      <c r="AO36" s="1426"/>
      <c r="AP36" s="1426"/>
      <c r="AQ36" s="1426"/>
      <c r="AR36" s="1426"/>
      <c r="AS36" s="1426"/>
      <c r="AT36" s="1426"/>
      <c r="AU36" s="1426"/>
      <c r="AV36" s="1426"/>
      <c r="AW36" s="1426"/>
      <c r="AX36" s="1426"/>
      <c r="AY36" s="1426"/>
      <c r="AZ36" s="1426"/>
      <c r="BA36" s="1426"/>
      <c r="BB36" s="1426"/>
      <c r="BC36" s="1426"/>
      <c r="BD36" s="1426"/>
      <c r="BE36" s="1426"/>
      <c r="BF36" s="1426"/>
      <c r="BG36" s="1426"/>
      <c r="BH36" s="1426"/>
      <c r="BI36" s="1426"/>
      <c r="BJ36" s="1426"/>
      <c r="BK36" s="1426"/>
      <c r="BL36" s="1426"/>
      <c r="BM36" s="1426"/>
      <c r="BN36" s="1426"/>
      <c r="BO36" s="1426"/>
      <c r="BP36" s="1426"/>
      <c r="BQ36" s="1426"/>
      <c r="BR36" s="1426"/>
      <c r="BS36" s="1426"/>
      <c r="BT36" s="1426"/>
      <c r="BU36" s="1426"/>
      <c r="BV36" s="1426"/>
      <c r="BW36" s="1426"/>
      <c r="BX36" s="1426"/>
      <c r="BY36" s="1426"/>
      <c r="BZ36" s="1426"/>
      <c r="CA36" s="1426"/>
      <c r="CB36" s="1426"/>
      <c r="CC36" s="1426"/>
      <c r="CD36" s="1426"/>
      <c r="CE36" s="1426"/>
      <c r="CF36" s="1426"/>
      <c r="CG36" s="1426"/>
      <c r="CH36" s="1426"/>
      <c r="CI36" s="1426"/>
      <c r="CJ36" s="1426"/>
      <c r="CK36" s="1426"/>
      <c r="CL36" s="1426"/>
      <c r="CM36" s="1426"/>
      <c r="CN36" s="1426"/>
      <c r="CO36" s="1426"/>
      <c r="CP36" s="1426"/>
      <c r="CQ36" s="1426"/>
      <c r="CR36" s="1426"/>
      <c r="CS36" s="1426"/>
      <c r="CT36" s="1426"/>
      <c r="CU36" s="1426"/>
      <c r="CV36" s="1426"/>
      <c r="CW36" s="1426"/>
      <c r="CX36" s="1426"/>
      <c r="CY36" s="1426"/>
      <c r="CZ36" s="1426"/>
      <c r="DA36" s="1426"/>
      <c r="DB36" s="1426"/>
      <c r="DC36" s="1426"/>
      <c r="DD36" s="1426"/>
      <c r="DE36" s="1426"/>
      <c r="DF36" s="1426"/>
      <c r="DG36" s="1426"/>
      <c r="DH36" s="1426"/>
      <c r="DI36" s="1426"/>
      <c r="DJ36" s="1426"/>
      <c r="DK36" s="1426"/>
      <c r="DL36" s="1426"/>
      <c r="DM36" s="1426"/>
      <c r="DN36" s="1426"/>
      <c r="DO36" s="1426"/>
      <c r="DP36" s="1426"/>
      <c r="DQ36" s="1426"/>
      <c r="DR36" s="1426"/>
      <c r="DS36" s="1426"/>
      <c r="DT36" s="1426"/>
      <c r="DU36" s="1426"/>
      <c r="DV36" s="1426"/>
      <c r="DW36" s="1426"/>
      <c r="DX36" s="1426"/>
      <c r="DY36" s="1426"/>
      <c r="DZ36" s="1426"/>
      <c r="EA36" s="1426"/>
      <c r="EB36" s="1426"/>
      <c r="EC36" s="1426"/>
      <c r="ED36" s="1426"/>
      <c r="EE36" s="1426"/>
      <c r="EF36" s="1426"/>
      <c r="EG36" s="1426"/>
      <c r="EH36" s="1426"/>
      <c r="EI36" s="1426"/>
      <c r="EJ36" s="1426"/>
      <c r="EK36" s="1426"/>
      <c r="EL36" s="1426"/>
      <c r="EM36" s="1426"/>
      <c r="EN36" s="1426"/>
      <c r="EO36" s="1426"/>
      <c r="EP36" s="1426"/>
      <c r="EQ36" s="1426"/>
      <c r="ER36" s="1426"/>
      <c r="ES36" s="1426"/>
      <c r="ET36" s="1426"/>
      <c r="EU36" s="1426"/>
      <c r="EV36" s="1426"/>
      <c r="EW36" s="1426"/>
      <c r="EX36" s="1426"/>
      <c r="EY36" s="1426"/>
      <c r="EZ36" s="1426"/>
      <c r="FA36" s="1426"/>
      <c r="FB36" s="1426"/>
      <c r="FC36" s="1426"/>
      <c r="FD36" s="1426"/>
      <c r="FE36" s="1426"/>
      <c r="FF36" s="1426"/>
      <c r="FG36" s="1426"/>
      <c r="FH36" s="1426"/>
      <c r="FI36" s="1426"/>
      <c r="FJ36" s="1426"/>
      <c r="FK36" s="1426"/>
      <c r="FL36" s="1426"/>
      <c r="FM36" s="1426"/>
      <c r="FN36" s="1426"/>
      <c r="FO36" s="1426"/>
      <c r="FP36" s="1426"/>
      <c r="FQ36" s="1426"/>
      <c r="FR36" s="1426"/>
      <c r="FS36" s="1426"/>
      <c r="FT36" s="1426"/>
      <c r="FU36" s="1426"/>
      <c r="FV36" s="1426"/>
      <c r="FW36" s="1426"/>
      <c r="FX36" s="1426"/>
      <c r="FY36" s="1426"/>
      <c r="FZ36" s="1426"/>
      <c r="GA36" s="1426"/>
      <c r="GB36" s="1426"/>
      <c r="GC36" s="1426"/>
      <c r="GD36" s="1426"/>
      <c r="GE36" s="1426"/>
      <c r="GF36" s="1426"/>
      <c r="GG36" s="1426"/>
      <c r="GH36" s="1426"/>
      <c r="GI36" s="1426"/>
      <c r="GJ36" s="1426"/>
      <c r="GK36" s="1426"/>
      <c r="GL36" s="1426"/>
      <c r="GM36" s="1426"/>
      <c r="GN36" s="1426"/>
      <c r="GO36" s="1426"/>
      <c r="GP36" s="1426"/>
      <c r="GQ36" s="1426"/>
      <c r="GR36" s="1426"/>
      <c r="GS36" s="1426"/>
      <c r="GT36" s="1426"/>
      <c r="GU36" s="1426"/>
      <c r="GV36" s="1426"/>
      <c r="GW36" s="1426"/>
      <c r="GX36" s="1426"/>
      <c r="GY36" s="1426"/>
      <c r="GZ36" s="1426"/>
      <c r="HA36" s="1426"/>
      <c r="HB36" s="1426"/>
      <c r="HC36" s="1426"/>
      <c r="HD36" s="1426"/>
      <c r="HE36" s="1426"/>
      <c r="HF36" s="1426"/>
      <c r="HG36" s="1426"/>
      <c r="HH36" s="1426"/>
      <c r="HI36" s="1426"/>
      <c r="HJ36" s="1426"/>
      <c r="HK36" s="1426"/>
      <c r="HL36" s="1426"/>
      <c r="HM36" s="1426"/>
      <c r="HN36" s="1426"/>
      <c r="HO36" s="1426"/>
      <c r="HP36" s="1426"/>
      <c r="HQ36" s="1426"/>
      <c r="HR36" s="1426"/>
      <c r="HS36" s="1426"/>
      <c r="HT36" s="1426"/>
      <c r="HU36" s="1426"/>
      <c r="HV36" s="1426"/>
      <c r="HW36" s="1426"/>
      <c r="HX36" s="1426"/>
      <c r="HY36" s="1426"/>
      <c r="HZ36" s="1426"/>
      <c r="IA36" s="1426"/>
      <c r="IB36" s="1426"/>
      <c r="IC36" s="1426"/>
      <c r="ID36" s="1426"/>
      <c r="IE36" s="1426"/>
      <c r="IF36" s="1426"/>
      <c r="IG36" s="1426"/>
      <c r="IH36" s="1426"/>
      <c r="II36" s="1426"/>
      <c r="IJ36" s="1426"/>
      <c r="IK36" s="1426"/>
      <c r="IL36" s="1426"/>
      <c r="IM36" s="1426"/>
      <c r="IN36" s="1426"/>
      <c r="IO36" s="1426"/>
      <c r="IP36" s="1426"/>
      <c r="IQ36" s="1426"/>
      <c r="IR36" s="1426"/>
      <c r="IS36" s="1426"/>
      <c r="IT36" s="1426"/>
      <c r="IU36" s="1426"/>
      <c r="IV36" s="1426"/>
    </row>
    <row r="37" spans="1:256" s="867" customFormat="1" ht="18" customHeight="1">
      <c r="A37" s="869">
        <v>30</v>
      </c>
      <c r="B37" s="875"/>
      <c r="C37" s="867" t="s">
        <v>1080</v>
      </c>
      <c r="D37" s="1009">
        <v>0</v>
      </c>
      <c r="E37" s="1009">
        <v>0</v>
      </c>
      <c r="F37" s="1009">
        <v>0</v>
      </c>
      <c r="G37" s="1009">
        <v>150</v>
      </c>
      <c r="H37" s="1009">
        <v>400</v>
      </c>
      <c r="I37" s="1009">
        <v>50</v>
      </c>
      <c r="J37" s="1009">
        <v>0</v>
      </c>
      <c r="K37" s="1009">
        <v>0</v>
      </c>
      <c r="L37" s="1009">
        <v>0</v>
      </c>
      <c r="M37" s="1009">
        <v>765</v>
      </c>
      <c r="N37" s="1009">
        <v>590</v>
      </c>
      <c r="O37" s="1009">
        <v>335</v>
      </c>
      <c r="P37" s="1009">
        <v>0</v>
      </c>
      <c r="Q37" s="978">
        <f>SUM(D37:P37)</f>
        <v>2290</v>
      </c>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852"/>
      <c r="AZ37" s="852"/>
      <c r="BA37" s="852"/>
      <c r="BB37" s="852"/>
      <c r="BC37" s="852"/>
      <c r="BD37" s="852"/>
      <c r="BE37" s="852"/>
      <c r="BF37" s="852"/>
      <c r="BG37" s="852"/>
      <c r="BH37" s="852"/>
      <c r="BI37" s="852"/>
      <c r="BJ37" s="852"/>
      <c r="BK37" s="852"/>
      <c r="BL37" s="852"/>
      <c r="BM37" s="852"/>
      <c r="BN37" s="852"/>
      <c r="BO37" s="852"/>
      <c r="BP37" s="852"/>
      <c r="BQ37" s="852"/>
      <c r="BR37" s="852"/>
      <c r="BS37" s="852"/>
      <c r="BT37" s="852"/>
      <c r="BU37" s="852"/>
      <c r="BV37" s="852"/>
      <c r="BW37" s="852"/>
      <c r="BX37" s="852"/>
      <c r="BY37" s="852"/>
      <c r="BZ37" s="852"/>
      <c r="CA37" s="852"/>
      <c r="CB37" s="852"/>
      <c r="CC37" s="852"/>
      <c r="CD37" s="852"/>
      <c r="CE37" s="852"/>
      <c r="CF37" s="852"/>
      <c r="CG37" s="852"/>
      <c r="CH37" s="852"/>
      <c r="CI37" s="852"/>
      <c r="CJ37" s="852"/>
      <c r="CK37" s="852"/>
      <c r="CL37" s="852"/>
      <c r="CM37" s="852"/>
      <c r="CN37" s="852"/>
      <c r="CO37" s="852"/>
      <c r="CP37" s="852"/>
      <c r="CQ37" s="852"/>
      <c r="CR37" s="852"/>
      <c r="CS37" s="852"/>
      <c r="CT37" s="852"/>
      <c r="CU37" s="852"/>
      <c r="CV37" s="852"/>
      <c r="CW37" s="852"/>
      <c r="CX37" s="852"/>
      <c r="CY37" s="852"/>
      <c r="CZ37" s="852"/>
      <c r="DA37" s="852"/>
      <c r="DB37" s="852"/>
      <c r="DC37" s="852"/>
      <c r="DD37" s="852"/>
      <c r="DE37" s="852"/>
      <c r="DF37" s="852"/>
      <c r="DG37" s="852"/>
      <c r="DH37" s="852"/>
      <c r="DI37" s="852"/>
      <c r="DJ37" s="852"/>
      <c r="DK37" s="852"/>
      <c r="DL37" s="852"/>
      <c r="DM37" s="852"/>
      <c r="DN37" s="852"/>
      <c r="DO37" s="852"/>
      <c r="DP37" s="852"/>
      <c r="DQ37" s="852"/>
      <c r="DR37" s="852"/>
      <c r="DS37" s="852"/>
      <c r="DT37" s="852"/>
      <c r="DU37" s="852"/>
      <c r="DV37" s="852"/>
      <c r="DW37" s="852"/>
      <c r="DX37" s="852"/>
      <c r="DY37" s="852"/>
      <c r="DZ37" s="852"/>
      <c r="EA37" s="852"/>
      <c r="EB37" s="852"/>
      <c r="EC37" s="852"/>
      <c r="ED37" s="852"/>
      <c r="EE37" s="852"/>
      <c r="EF37" s="852"/>
      <c r="EG37" s="852"/>
      <c r="EH37" s="852"/>
      <c r="EI37" s="852"/>
      <c r="EJ37" s="852"/>
      <c r="EK37" s="852"/>
      <c r="EL37" s="852"/>
      <c r="EM37" s="852"/>
      <c r="EN37" s="852"/>
      <c r="EO37" s="852"/>
      <c r="EP37" s="852"/>
      <c r="EQ37" s="852"/>
      <c r="ER37" s="852"/>
      <c r="ES37" s="852"/>
      <c r="ET37" s="852"/>
      <c r="EU37" s="852"/>
      <c r="EV37" s="852"/>
      <c r="EW37" s="852"/>
      <c r="EX37" s="852"/>
      <c r="EY37" s="852"/>
      <c r="EZ37" s="852"/>
      <c r="FA37" s="852"/>
      <c r="FB37" s="852"/>
      <c r="FC37" s="852"/>
      <c r="FD37" s="852"/>
      <c r="FE37" s="852"/>
      <c r="FF37" s="852"/>
      <c r="FG37" s="852"/>
      <c r="FH37" s="852"/>
      <c r="FI37" s="852"/>
      <c r="FJ37" s="852"/>
      <c r="FK37" s="852"/>
      <c r="FL37" s="852"/>
      <c r="FM37" s="852"/>
      <c r="FN37" s="852"/>
      <c r="FO37" s="852"/>
      <c r="FP37" s="852"/>
      <c r="FQ37" s="852"/>
      <c r="FR37" s="852"/>
      <c r="FS37" s="852"/>
      <c r="FT37" s="852"/>
      <c r="FU37" s="852"/>
      <c r="FV37" s="852"/>
      <c r="FW37" s="852"/>
      <c r="FX37" s="852"/>
      <c r="FY37" s="852"/>
      <c r="FZ37" s="852"/>
      <c r="GA37" s="852"/>
      <c r="GB37" s="852"/>
      <c r="GC37" s="852"/>
      <c r="GD37" s="852"/>
      <c r="GE37" s="852"/>
      <c r="GF37" s="852"/>
      <c r="GG37" s="852"/>
      <c r="GH37" s="852"/>
      <c r="GI37" s="852"/>
      <c r="GJ37" s="852"/>
      <c r="GK37" s="852"/>
      <c r="GL37" s="852"/>
      <c r="GM37" s="852"/>
      <c r="GN37" s="852"/>
      <c r="GO37" s="852"/>
      <c r="GP37" s="852"/>
      <c r="GQ37" s="852"/>
      <c r="GR37" s="852"/>
      <c r="GS37" s="852"/>
      <c r="GT37" s="852"/>
      <c r="GU37" s="852"/>
      <c r="GV37" s="852"/>
      <c r="GW37" s="852"/>
      <c r="GX37" s="852"/>
      <c r="GY37" s="852"/>
      <c r="GZ37" s="852"/>
      <c r="HA37" s="852"/>
      <c r="HB37" s="852"/>
      <c r="HC37" s="852"/>
      <c r="HD37" s="852"/>
      <c r="HE37" s="852"/>
      <c r="HF37" s="852"/>
      <c r="HG37" s="852"/>
      <c r="HH37" s="852"/>
      <c r="HI37" s="852"/>
      <c r="HJ37" s="852"/>
      <c r="HK37" s="852"/>
      <c r="HL37" s="852"/>
      <c r="HM37" s="852"/>
      <c r="HN37" s="852"/>
      <c r="HO37" s="852"/>
      <c r="HP37" s="852"/>
      <c r="HQ37" s="852"/>
      <c r="HR37" s="852"/>
      <c r="HS37" s="852"/>
      <c r="HT37" s="852"/>
      <c r="HU37" s="852"/>
      <c r="HV37" s="852"/>
      <c r="HW37" s="852"/>
      <c r="HX37" s="852"/>
      <c r="HY37" s="852"/>
      <c r="HZ37" s="852"/>
      <c r="IA37" s="852"/>
      <c r="IB37" s="852"/>
      <c r="IC37" s="852"/>
      <c r="ID37" s="852"/>
      <c r="IE37" s="852"/>
      <c r="IF37" s="852"/>
      <c r="IG37" s="852"/>
      <c r="IH37" s="852"/>
      <c r="II37" s="852"/>
      <c r="IJ37" s="852"/>
      <c r="IK37" s="852"/>
      <c r="IL37" s="852"/>
      <c r="IM37" s="852"/>
      <c r="IN37" s="852"/>
      <c r="IO37" s="852"/>
      <c r="IP37" s="852"/>
      <c r="IQ37" s="852"/>
      <c r="IR37" s="852"/>
      <c r="IS37" s="852"/>
      <c r="IT37" s="852"/>
      <c r="IU37" s="852"/>
      <c r="IV37" s="852"/>
    </row>
    <row r="38" spans="1:256" ht="17.25">
      <c r="A38" s="869">
        <v>31</v>
      </c>
      <c r="B38" s="876"/>
      <c r="C38" s="877" t="s">
        <v>639</v>
      </c>
      <c r="D38" s="218"/>
      <c r="E38" s="218"/>
      <c r="F38" s="218"/>
      <c r="G38" s="218"/>
      <c r="H38" s="218"/>
      <c r="I38" s="218">
        <v>24</v>
      </c>
      <c r="J38" s="218"/>
      <c r="K38" s="218"/>
      <c r="L38" s="218"/>
      <c r="M38" s="218">
        <v>150</v>
      </c>
      <c r="N38" s="218">
        <v>40</v>
      </c>
      <c r="O38" s="218">
        <v>-214</v>
      </c>
      <c r="P38" s="856"/>
      <c r="Q38" s="878">
        <f t="shared" si="0"/>
        <v>0</v>
      </c>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7"/>
      <c r="AS38" s="877"/>
      <c r="AT38" s="877"/>
      <c r="AU38" s="877"/>
      <c r="AV38" s="877"/>
      <c r="AW38" s="877"/>
      <c r="AX38" s="877"/>
      <c r="AY38" s="877"/>
      <c r="AZ38" s="877"/>
      <c r="BA38" s="877"/>
      <c r="BB38" s="877"/>
      <c r="BC38" s="877"/>
      <c r="BD38" s="877"/>
      <c r="BE38" s="877"/>
      <c r="BF38" s="877"/>
      <c r="BG38" s="877"/>
      <c r="BH38" s="877"/>
      <c r="BI38" s="877"/>
      <c r="BJ38" s="877"/>
      <c r="BK38" s="877"/>
      <c r="BL38" s="877"/>
      <c r="BM38" s="877"/>
      <c r="BN38" s="877"/>
      <c r="BO38" s="877"/>
      <c r="BP38" s="877"/>
      <c r="BQ38" s="877"/>
      <c r="BR38" s="877"/>
      <c r="BS38" s="877"/>
      <c r="BT38" s="877"/>
      <c r="BU38" s="877"/>
      <c r="BV38" s="877"/>
      <c r="BW38" s="877"/>
      <c r="BX38" s="877"/>
      <c r="BY38" s="877"/>
      <c r="BZ38" s="877"/>
      <c r="CA38" s="877"/>
      <c r="CB38" s="877"/>
      <c r="CC38" s="877"/>
      <c r="CD38" s="877"/>
      <c r="CE38" s="877"/>
      <c r="CF38" s="877"/>
      <c r="CG38" s="877"/>
      <c r="CH38" s="877"/>
      <c r="CI38" s="877"/>
      <c r="CJ38" s="877"/>
      <c r="CK38" s="877"/>
      <c r="CL38" s="877"/>
      <c r="CM38" s="877"/>
      <c r="CN38" s="877"/>
      <c r="CO38" s="877"/>
      <c r="CP38" s="877"/>
      <c r="CQ38" s="877"/>
      <c r="CR38" s="877"/>
      <c r="CS38" s="877"/>
      <c r="CT38" s="877"/>
      <c r="CU38" s="877"/>
      <c r="CV38" s="877"/>
      <c r="CW38" s="877"/>
      <c r="CX38" s="877"/>
      <c r="CY38" s="877"/>
      <c r="CZ38" s="877"/>
      <c r="DA38" s="877"/>
      <c r="DB38" s="877"/>
      <c r="DC38" s="877"/>
      <c r="DD38" s="877"/>
      <c r="DE38" s="877"/>
      <c r="DF38" s="877"/>
      <c r="DG38" s="877"/>
      <c r="DH38" s="877"/>
      <c r="DI38" s="877"/>
      <c r="DJ38" s="877"/>
      <c r="DK38" s="877"/>
      <c r="DL38" s="877"/>
      <c r="DM38" s="877"/>
      <c r="DN38" s="877"/>
      <c r="DO38" s="877"/>
      <c r="DP38" s="877"/>
      <c r="DQ38" s="877"/>
      <c r="DR38" s="877"/>
      <c r="DS38" s="877"/>
      <c r="DT38" s="877"/>
      <c r="DU38" s="877"/>
      <c r="DV38" s="877"/>
      <c r="DW38" s="877"/>
      <c r="DX38" s="877"/>
      <c r="DY38" s="877"/>
      <c r="DZ38" s="877"/>
      <c r="EA38" s="877"/>
      <c r="EB38" s="877"/>
      <c r="EC38" s="877"/>
      <c r="ED38" s="877"/>
      <c r="EE38" s="877"/>
      <c r="EF38" s="877"/>
      <c r="EG38" s="877"/>
      <c r="EH38" s="877"/>
      <c r="EI38" s="877"/>
      <c r="EJ38" s="877"/>
      <c r="EK38" s="877"/>
      <c r="EL38" s="877"/>
      <c r="EM38" s="877"/>
      <c r="EN38" s="877"/>
      <c r="EO38" s="877"/>
      <c r="EP38" s="877"/>
      <c r="EQ38" s="877"/>
      <c r="ER38" s="877"/>
      <c r="ES38" s="877"/>
      <c r="ET38" s="877"/>
      <c r="EU38" s="877"/>
      <c r="EV38" s="877"/>
      <c r="EW38" s="877"/>
      <c r="EX38" s="877"/>
      <c r="EY38" s="877"/>
      <c r="EZ38" s="877"/>
      <c r="FA38" s="877"/>
      <c r="FB38" s="877"/>
      <c r="FC38" s="877"/>
      <c r="FD38" s="877"/>
      <c r="FE38" s="877"/>
      <c r="FF38" s="877"/>
      <c r="FG38" s="877"/>
      <c r="FH38" s="877"/>
      <c r="FI38" s="877"/>
      <c r="FJ38" s="877"/>
      <c r="FK38" s="877"/>
      <c r="FL38" s="877"/>
      <c r="FM38" s="877"/>
      <c r="FN38" s="877"/>
      <c r="FO38" s="877"/>
      <c r="FP38" s="877"/>
      <c r="FQ38" s="877"/>
      <c r="FR38" s="877"/>
      <c r="FS38" s="877"/>
      <c r="FT38" s="877"/>
      <c r="FU38" s="877"/>
      <c r="FV38" s="877"/>
      <c r="FW38" s="877"/>
      <c r="FX38" s="877"/>
      <c r="FY38" s="877"/>
      <c r="FZ38" s="877"/>
      <c r="GA38" s="877"/>
      <c r="GB38" s="877"/>
      <c r="GC38" s="877"/>
      <c r="GD38" s="877"/>
      <c r="GE38" s="877"/>
      <c r="GF38" s="877"/>
      <c r="GG38" s="877"/>
      <c r="GH38" s="877"/>
      <c r="GI38" s="877"/>
      <c r="GJ38" s="877"/>
      <c r="GK38" s="877"/>
      <c r="GL38" s="877"/>
      <c r="GM38" s="877"/>
      <c r="GN38" s="877"/>
      <c r="GO38" s="877"/>
      <c r="GP38" s="877"/>
      <c r="GQ38" s="877"/>
      <c r="GR38" s="877"/>
      <c r="GS38" s="877"/>
      <c r="GT38" s="877"/>
      <c r="GU38" s="877"/>
      <c r="GV38" s="877"/>
      <c r="GW38" s="877"/>
      <c r="GX38" s="877"/>
      <c r="GY38" s="877"/>
      <c r="GZ38" s="877"/>
      <c r="HA38" s="877"/>
      <c r="HB38" s="877"/>
      <c r="HC38" s="877"/>
      <c r="HD38" s="877"/>
      <c r="HE38" s="877"/>
      <c r="HF38" s="877"/>
      <c r="HG38" s="877"/>
      <c r="HH38" s="877"/>
      <c r="HI38" s="877"/>
      <c r="HJ38" s="877"/>
      <c r="HK38" s="877"/>
      <c r="HL38" s="877"/>
      <c r="HM38" s="877"/>
      <c r="HN38" s="877"/>
      <c r="HO38" s="877"/>
      <c r="HP38" s="877"/>
      <c r="HQ38" s="877"/>
      <c r="HR38" s="877"/>
      <c r="HS38" s="877"/>
      <c r="HT38" s="877"/>
      <c r="HU38" s="877"/>
      <c r="HV38" s="877"/>
      <c r="HW38" s="877"/>
      <c r="HX38" s="877"/>
      <c r="HY38" s="877"/>
      <c r="HZ38" s="877"/>
      <c r="IA38" s="877"/>
      <c r="IB38" s="877"/>
      <c r="IC38" s="877"/>
      <c r="ID38" s="877"/>
      <c r="IE38" s="877"/>
      <c r="IF38" s="877"/>
      <c r="IG38" s="877"/>
      <c r="IH38" s="877"/>
      <c r="II38" s="877"/>
      <c r="IJ38" s="877"/>
      <c r="IK38" s="877"/>
      <c r="IL38" s="877"/>
      <c r="IM38" s="877"/>
      <c r="IN38" s="877"/>
      <c r="IO38" s="877"/>
      <c r="IP38" s="877"/>
      <c r="IQ38" s="877"/>
      <c r="IR38" s="877"/>
      <c r="IS38" s="877"/>
      <c r="IT38" s="877"/>
      <c r="IU38" s="877"/>
      <c r="IV38" s="877"/>
    </row>
    <row r="39" spans="1:256" ht="17.25">
      <c r="A39" s="869">
        <v>32</v>
      </c>
      <c r="B39" s="875"/>
      <c r="C39" s="879" t="s">
        <v>1120</v>
      </c>
      <c r="D39" s="880">
        <f>SUM(D37:D38)</f>
        <v>0</v>
      </c>
      <c r="E39" s="880">
        <f aca="true" t="shared" si="8" ref="E39:P39">SUM(E37:E38)</f>
        <v>0</v>
      </c>
      <c r="F39" s="880">
        <f t="shared" si="8"/>
        <v>0</v>
      </c>
      <c r="G39" s="880">
        <f t="shared" si="8"/>
        <v>150</v>
      </c>
      <c r="H39" s="880">
        <f t="shared" si="8"/>
        <v>400</v>
      </c>
      <c r="I39" s="880">
        <f t="shared" si="8"/>
        <v>74</v>
      </c>
      <c r="J39" s="880">
        <f t="shared" si="8"/>
        <v>0</v>
      </c>
      <c r="K39" s="880">
        <f t="shared" si="8"/>
        <v>0</v>
      </c>
      <c r="L39" s="880">
        <f t="shared" si="8"/>
        <v>0</v>
      </c>
      <c r="M39" s="880">
        <f t="shared" si="8"/>
        <v>915</v>
      </c>
      <c r="N39" s="880">
        <f t="shared" si="8"/>
        <v>630</v>
      </c>
      <c r="O39" s="880">
        <f t="shared" si="8"/>
        <v>121</v>
      </c>
      <c r="P39" s="880">
        <f t="shared" si="8"/>
        <v>0</v>
      </c>
      <c r="Q39" s="881">
        <f t="shared" si="0"/>
        <v>2290</v>
      </c>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7"/>
      <c r="AO39" s="867"/>
      <c r="AP39" s="867"/>
      <c r="AQ39" s="867"/>
      <c r="AR39" s="867"/>
      <c r="AS39" s="867"/>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867"/>
      <c r="BZ39" s="867"/>
      <c r="CA39" s="867"/>
      <c r="CB39" s="867"/>
      <c r="CC39" s="867"/>
      <c r="CD39" s="867"/>
      <c r="CE39" s="867"/>
      <c r="CF39" s="867"/>
      <c r="CG39" s="867"/>
      <c r="CH39" s="867"/>
      <c r="CI39" s="867"/>
      <c r="CJ39" s="867"/>
      <c r="CK39" s="867"/>
      <c r="CL39" s="867"/>
      <c r="CM39" s="867"/>
      <c r="CN39" s="867"/>
      <c r="CO39" s="867"/>
      <c r="CP39" s="867"/>
      <c r="CQ39" s="867"/>
      <c r="CR39" s="867"/>
      <c r="CS39" s="867"/>
      <c r="CT39" s="867"/>
      <c r="CU39" s="867"/>
      <c r="CV39" s="867"/>
      <c r="CW39" s="867"/>
      <c r="CX39" s="867"/>
      <c r="CY39" s="867"/>
      <c r="CZ39" s="867"/>
      <c r="DA39" s="867"/>
      <c r="DB39" s="867"/>
      <c r="DC39" s="867"/>
      <c r="DD39" s="867"/>
      <c r="DE39" s="867"/>
      <c r="DF39" s="867"/>
      <c r="DG39" s="867"/>
      <c r="DH39" s="867"/>
      <c r="DI39" s="867"/>
      <c r="DJ39" s="867"/>
      <c r="DK39" s="867"/>
      <c r="DL39" s="867"/>
      <c r="DM39" s="867"/>
      <c r="DN39" s="867"/>
      <c r="DO39" s="867"/>
      <c r="DP39" s="867"/>
      <c r="DQ39" s="867"/>
      <c r="DR39" s="867"/>
      <c r="DS39" s="867"/>
      <c r="DT39" s="867"/>
      <c r="DU39" s="867"/>
      <c r="DV39" s="867"/>
      <c r="DW39" s="867"/>
      <c r="DX39" s="867"/>
      <c r="DY39" s="867"/>
      <c r="DZ39" s="867"/>
      <c r="EA39" s="867"/>
      <c r="EB39" s="867"/>
      <c r="EC39" s="867"/>
      <c r="ED39" s="867"/>
      <c r="EE39" s="867"/>
      <c r="EF39" s="867"/>
      <c r="EG39" s="867"/>
      <c r="EH39" s="867"/>
      <c r="EI39" s="867"/>
      <c r="EJ39" s="867"/>
      <c r="EK39" s="867"/>
      <c r="EL39" s="867"/>
      <c r="EM39" s="867"/>
      <c r="EN39" s="867"/>
      <c r="EO39" s="867"/>
      <c r="EP39" s="867"/>
      <c r="EQ39" s="867"/>
      <c r="ER39" s="867"/>
      <c r="ES39" s="867"/>
      <c r="ET39" s="867"/>
      <c r="EU39" s="867"/>
      <c r="EV39" s="867"/>
      <c r="EW39" s="867"/>
      <c r="EX39" s="867"/>
      <c r="EY39" s="867"/>
      <c r="EZ39" s="867"/>
      <c r="FA39" s="867"/>
      <c r="FB39" s="867"/>
      <c r="FC39" s="867"/>
      <c r="FD39" s="867"/>
      <c r="FE39" s="867"/>
      <c r="FF39" s="867"/>
      <c r="FG39" s="867"/>
      <c r="FH39" s="867"/>
      <c r="FI39" s="867"/>
      <c r="FJ39" s="867"/>
      <c r="FK39" s="867"/>
      <c r="FL39" s="867"/>
      <c r="FM39" s="867"/>
      <c r="FN39" s="867"/>
      <c r="FO39" s="867"/>
      <c r="FP39" s="867"/>
      <c r="FQ39" s="867"/>
      <c r="FR39" s="867"/>
      <c r="FS39" s="867"/>
      <c r="FT39" s="867"/>
      <c r="FU39" s="867"/>
      <c r="FV39" s="867"/>
      <c r="FW39" s="867"/>
      <c r="FX39" s="867"/>
      <c r="FY39" s="867"/>
      <c r="FZ39" s="867"/>
      <c r="GA39" s="867"/>
      <c r="GB39" s="867"/>
      <c r="GC39" s="867"/>
      <c r="GD39" s="867"/>
      <c r="GE39" s="867"/>
      <c r="GF39" s="867"/>
      <c r="GG39" s="867"/>
      <c r="GH39" s="867"/>
      <c r="GI39" s="867"/>
      <c r="GJ39" s="867"/>
      <c r="GK39" s="867"/>
      <c r="GL39" s="867"/>
      <c r="GM39" s="867"/>
      <c r="GN39" s="867"/>
      <c r="GO39" s="867"/>
      <c r="GP39" s="867"/>
      <c r="GQ39" s="867"/>
      <c r="GR39" s="867"/>
      <c r="GS39" s="867"/>
      <c r="GT39" s="867"/>
      <c r="GU39" s="867"/>
      <c r="GV39" s="867"/>
      <c r="GW39" s="867"/>
      <c r="GX39" s="867"/>
      <c r="GY39" s="867"/>
      <c r="GZ39" s="867"/>
      <c r="HA39" s="867"/>
      <c r="HB39" s="867"/>
      <c r="HC39" s="867"/>
      <c r="HD39" s="867"/>
      <c r="HE39" s="867"/>
      <c r="HF39" s="867"/>
      <c r="HG39" s="867"/>
      <c r="HH39" s="867"/>
      <c r="HI39" s="867"/>
      <c r="HJ39" s="867"/>
      <c r="HK39" s="867"/>
      <c r="HL39" s="867"/>
      <c r="HM39" s="867"/>
      <c r="HN39" s="867"/>
      <c r="HO39" s="867"/>
      <c r="HP39" s="867"/>
      <c r="HQ39" s="867"/>
      <c r="HR39" s="867"/>
      <c r="HS39" s="867"/>
      <c r="HT39" s="867"/>
      <c r="HU39" s="867"/>
      <c r="HV39" s="867"/>
      <c r="HW39" s="867"/>
      <c r="HX39" s="867"/>
      <c r="HY39" s="867"/>
      <c r="HZ39" s="867"/>
      <c r="IA39" s="867"/>
      <c r="IB39" s="867"/>
      <c r="IC39" s="867"/>
      <c r="ID39" s="867"/>
      <c r="IE39" s="867"/>
      <c r="IF39" s="867"/>
      <c r="IG39" s="867"/>
      <c r="IH39" s="867"/>
      <c r="II39" s="867"/>
      <c r="IJ39" s="867"/>
      <c r="IK39" s="867"/>
      <c r="IL39" s="867"/>
      <c r="IM39" s="867"/>
      <c r="IN39" s="867"/>
      <c r="IO39" s="867"/>
      <c r="IP39" s="867"/>
      <c r="IQ39" s="867"/>
      <c r="IR39" s="867"/>
      <c r="IS39" s="867"/>
      <c r="IT39" s="867"/>
      <c r="IU39" s="867"/>
      <c r="IV39" s="867"/>
    </row>
    <row r="40" spans="1:256" s="1429" customFormat="1" ht="30" customHeight="1">
      <c r="A40" s="869">
        <v>33</v>
      </c>
      <c r="B40" s="1425" t="s">
        <v>693</v>
      </c>
      <c r="C40" s="1426" t="s">
        <v>686</v>
      </c>
      <c r="D40" s="1427"/>
      <c r="E40" s="1427"/>
      <c r="F40" s="1427"/>
      <c r="G40" s="1427"/>
      <c r="H40" s="1427"/>
      <c r="I40" s="1427"/>
      <c r="J40" s="1427"/>
      <c r="K40" s="1427"/>
      <c r="L40" s="1427"/>
      <c r="M40" s="1427"/>
      <c r="N40" s="1427"/>
      <c r="O40" s="1427">
        <v>2000</v>
      </c>
      <c r="P40" s="1427">
        <v>1029</v>
      </c>
      <c r="Q40" s="1428">
        <f t="shared" si="0"/>
        <v>3029</v>
      </c>
      <c r="R40" s="1426"/>
      <c r="S40" s="1426"/>
      <c r="T40" s="1426"/>
      <c r="U40" s="1426"/>
      <c r="V40" s="1426"/>
      <c r="W40" s="1426"/>
      <c r="X40" s="1426"/>
      <c r="Y40" s="1426"/>
      <c r="Z40" s="1426"/>
      <c r="AA40" s="1426"/>
      <c r="AB40" s="1426"/>
      <c r="AC40" s="1426"/>
      <c r="AD40" s="1426"/>
      <c r="AE40" s="1426"/>
      <c r="AF40" s="1426"/>
      <c r="AG40" s="1426"/>
      <c r="AH40" s="1426"/>
      <c r="AI40" s="1426"/>
      <c r="AJ40" s="1426"/>
      <c r="AK40" s="1426"/>
      <c r="AL40" s="1426"/>
      <c r="AM40" s="1426"/>
      <c r="AN40" s="1426"/>
      <c r="AO40" s="1426"/>
      <c r="AP40" s="1426"/>
      <c r="AQ40" s="1426"/>
      <c r="AR40" s="1426"/>
      <c r="AS40" s="1426"/>
      <c r="AT40" s="1426"/>
      <c r="AU40" s="1426"/>
      <c r="AV40" s="1426"/>
      <c r="AW40" s="1426"/>
      <c r="AX40" s="1426"/>
      <c r="AY40" s="1426"/>
      <c r="AZ40" s="1426"/>
      <c r="BA40" s="1426"/>
      <c r="BB40" s="1426"/>
      <c r="BC40" s="1426"/>
      <c r="BD40" s="1426"/>
      <c r="BE40" s="1426"/>
      <c r="BF40" s="1426"/>
      <c r="BG40" s="1426"/>
      <c r="BH40" s="1426"/>
      <c r="BI40" s="1426"/>
      <c r="BJ40" s="1426"/>
      <c r="BK40" s="1426"/>
      <c r="BL40" s="1426"/>
      <c r="BM40" s="1426"/>
      <c r="BN40" s="1426"/>
      <c r="BO40" s="1426"/>
      <c r="BP40" s="1426"/>
      <c r="BQ40" s="1426"/>
      <c r="BR40" s="1426"/>
      <c r="BS40" s="1426"/>
      <c r="BT40" s="1426"/>
      <c r="BU40" s="1426"/>
      <c r="BV40" s="1426"/>
      <c r="BW40" s="1426"/>
      <c r="BX40" s="1426"/>
      <c r="BY40" s="1426"/>
      <c r="BZ40" s="1426"/>
      <c r="CA40" s="1426"/>
      <c r="CB40" s="1426"/>
      <c r="CC40" s="1426"/>
      <c r="CD40" s="1426"/>
      <c r="CE40" s="1426"/>
      <c r="CF40" s="1426"/>
      <c r="CG40" s="1426"/>
      <c r="CH40" s="1426"/>
      <c r="CI40" s="1426"/>
      <c r="CJ40" s="1426"/>
      <c r="CK40" s="1426"/>
      <c r="CL40" s="1426"/>
      <c r="CM40" s="1426"/>
      <c r="CN40" s="1426"/>
      <c r="CO40" s="1426"/>
      <c r="CP40" s="1426"/>
      <c r="CQ40" s="1426"/>
      <c r="CR40" s="1426"/>
      <c r="CS40" s="1426"/>
      <c r="CT40" s="1426"/>
      <c r="CU40" s="1426"/>
      <c r="CV40" s="1426"/>
      <c r="CW40" s="1426"/>
      <c r="CX40" s="1426"/>
      <c r="CY40" s="1426"/>
      <c r="CZ40" s="1426"/>
      <c r="DA40" s="1426"/>
      <c r="DB40" s="1426"/>
      <c r="DC40" s="1426"/>
      <c r="DD40" s="1426"/>
      <c r="DE40" s="1426"/>
      <c r="DF40" s="1426"/>
      <c r="DG40" s="1426"/>
      <c r="DH40" s="1426"/>
      <c r="DI40" s="1426"/>
      <c r="DJ40" s="1426"/>
      <c r="DK40" s="1426"/>
      <c r="DL40" s="1426"/>
      <c r="DM40" s="1426"/>
      <c r="DN40" s="1426"/>
      <c r="DO40" s="1426"/>
      <c r="DP40" s="1426"/>
      <c r="DQ40" s="1426"/>
      <c r="DR40" s="1426"/>
      <c r="DS40" s="1426"/>
      <c r="DT40" s="1426"/>
      <c r="DU40" s="1426"/>
      <c r="DV40" s="1426"/>
      <c r="DW40" s="1426"/>
      <c r="DX40" s="1426"/>
      <c r="DY40" s="1426"/>
      <c r="DZ40" s="1426"/>
      <c r="EA40" s="1426"/>
      <c r="EB40" s="1426"/>
      <c r="EC40" s="1426"/>
      <c r="ED40" s="1426"/>
      <c r="EE40" s="1426"/>
      <c r="EF40" s="1426"/>
      <c r="EG40" s="1426"/>
      <c r="EH40" s="1426"/>
      <c r="EI40" s="1426"/>
      <c r="EJ40" s="1426"/>
      <c r="EK40" s="1426"/>
      <c r="EL40" s="1426"/>
      <c r="EM40" s="1426"/>
      <c r="EN40" s="1426"/>
      <c r="EO40" s="1426"/>
      <c r="EP40" s="1426"/>
      <c r="EQ40" s="1426"/>
      <c r="ER40" s="1426"/>
      <c r="ES40" s="1426"/>
      <c r="ET40" s="1426"/>
      <c r="EU40" s="1426"/>
      <c r="EV40" s="1426"/>
      <c r="EW40" s="1426"/>
      <c r="EX40" s="1426"/>
      <c r="EY40" s="1426"/>
      <c r="EZ40" s="1426"/>
      <c r="FA40" s="1426"/>
      <c r="FB40" s="1426"/>
      <c r="FC40" s="1426"/>
      <c r="FD40" s="1426"/>
      <c r="FE40" s="1426"/>
      <c r="FF40" s="1426"/>
      <c r="FG40" s="1426"/>
      <c r="FH40" s="1426"/>
      <c r="FI40" s="1426"/>
      <c r="FJ40" s="1426"/>
      <c r="FK40" s="1426"/>
      <c r="FL40" s="1426"/>
      <c r="FM40" s="1426"/>
      <c r="FN40" s="1426"/>
      <c r="FO40" s="1426"/>
      <c r="FP40" s="1426"/>
      <c r="FQ40" s="1426"/>
      <c r="FR40" s="1426"/>
      <c r="FS40" s="1426"/>
      <c r="FT40" s="1426"/>
      <c r="FU40" s="1426"/>
      <c r="FV40" s="1426"/>
      <c r="FW40" s="1426"/>
      <c r="FX40" s="1426"/>
      <c r="FY40" s="1426"/>
      <c r="FZ40" s="1426"/>
      <c r="GA40" s="1426"/>
      <c r="GB40" s="1426"/>
      <c r="GC40" s="1426"/>
      <c r="GD40" s="1426"/>
      <c r="GE40" s="1426"/>
      <c r="GF40" s="1426"/>
      <c r="GG40" s="1426"/>
      <c r="GH40" s="1426"/>
      <c r="GI40" s="1426"/>
      <c r="GJ40" s="1426"/>
      <c r="GK40" s="1426"/>
      <c r="GL40" s="1426"/>
      <c r="GM40" s="1426"/>
      <c r="GN40" s="1426"/>
      <c r="GO40" s="1426"/>
      <c r="GP40" s="1426"/>
      <c r="GQ40" s="1426"/>
      <c r="GR40" s="1426"/>
      <c r="GS40" s="1426"/>
      <c r="GT40" s="1426"/>
      <c r="GU40" s="1426"/>
      <c r="GV40" s="1426"/>
      <c r="GW40" s="1426"/>
      <c r="GX40" s="1426"/>
      <c r="GY40" s="1426"/>
      <c r="GZ40" s="1426"/>
      <c r="HA40" s="1426"/>
      <c r="HB40" s="1426"/>
      <c r="HC40" s="1426"/>
      <c r="HD40" s="1426"/>
      <c r="HE40" s="1426"/>
      <c r="HF40" s="1426"/>
      <c r="HG40" s="1426"/>
      <c r="HH40" s="1426"/>
      <c r="HI40" s="1426"/>
      <c r="HJ40" s="1426"/>
      <c r="HK40" s="1426"/>
      <c r="HL40" s="1426"/>
      <c r="HM40" s="1426"/>
      <c r="HN40" s="1426"/>
      <c r="HO40" s="1426"/>
      <c r="HP40" s="1426"/>
      <c r="HQ40" s="1426"/>
      <c r="HR40" s="1426"/>
      <c r="HS40" s="1426"/>
      <c r="HT40" s="1426"/>
      <c r="HU40" s="1426"/>
      <c r="HV40" s="1426"/>
      <c r="HW40" s="1426"/>
      <c r="HX40" s="1426"/>
      <c r="HY40" s="1426"/>
      <c r="HZ40" s="1426"/>
      <c r="IA40" s="1426"/>
      <c r="IB40" s="1426"/>
      <c r="IC40" s="1426"/>
      <c r="ID40" s="1426"/>
      <c r="IE40" s="1426"/>
      <c r="IF40" s="1426"/>
      <c r="IG40" s="1426"/>
      <c r="IH40" s="1426"/>
      <c r="II40" s="1426"/>
      <c r="IJ40" s="1426"/>
      <c r="IK40" s="1426"/>
      <c r="IL40" s="1426"/>
      <c r="IM40" s="1426"/>
      <c r="IN40" s="1426"/>
      <c r="IO40" s="1426"/>
      <c r="IP40" s="1426"/>
      <c r="IQ40" s="1426"/>
      <c r="IR40" s="1426"/>
      <c r="IS40" s="1426"/>
      <c r="IT40" s="1426"/>
      <c r="IU40" s="1426"/>
      <c r="IV40" s="1426"/>
    </row>
    <row r="41" spans="1:256" s="867" customFormat="1" ht="18" customHeight="1">
      <c r="A41" s="869">
        <v>34</v>
      </c>
      <c r="B41" s="875"/>
      <c r="C41" s="867" t="s">
        <v>1080</v>
      </c>
      <c r="D41" s="1009">
        <v>315</v>
      </c>
      <c r="E41" s="1009">
        <v>918</v>
      </c>
      <c r="F41" s="1009">
        <v>0</v>
      </c>
      <c r="G41" s="1009">
        <v>445</v>
      </c>
      <c r="H41" s="1009">
        <v>50</v>
      </c>
      <c r="I41" s="1009">
        <v>80</v>
      </c>
      <c r="J41" s="1009">
        <v>0</v>
      </c>
      <c r="K41" s="1009">
        <v>0</v>
      </c>
      <c r="L41" s="1009">
        <v>0</v>
      </c>
      <c r="M41" s="1009">
        <v>260</v>
      </c>
      <c r="N41" s="1009">
        <v>50</v>
      </c>
      <c r="O41" s="1009">
        <v>911</v>
      </c>
      <c r="P41" s="1009">
        <v>0</v>
      </c>
      <c r="Q41" s="978">
        <f>SUM(D41:P41)</f>
        <v>3029</v>
      </c>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852"/>
      <c r="AZ41" s="852"/>
      <c r="BA41" s="852"/>
      <c r="BB41" s="852"/>
      <c r="BC41" s="852"/>
      <c r="BD41" s="852"/>
      <c r="BE41" s="852"/>
      <c r="BF41" s="852"/>
      <c r="BG41" s="852"/>
      <c r="BH41" s="852"/>
      <c r="BI41" s="852"/>
      <c r="BJ41" s="852"/>
      <c r="BK41" s="852"/>
      <c r="BL41" s="852"/>
      <c r="BM41" s="852"/>
      <c r="BN41" s="852"/>
      <c r="BO41" s="852"/>
      <c r="BP41" s="852"/>
      <c r="BQ41" s="852"/>
      <c r="BR41" s="852"/>
      <c r="BS41" s="852"/>
      <c r="BT41" s="852"/>
      <c r="BU41" s="852"/>
      <c r="BV41" s="852"/>
      <c r="BW41" s="852"/>
      <c r="BX41" s="852"/>
      <c r="BY41" s="852"/>
      <c r="BZ41" s="852"/>
      <c r="CA41" s="852"/>
      <c r="CB41" s="852"/>
      <c r="CC41" s="852"/>
      <c r="CD41" s="852"/>
      <c r="CE41" s="852"/>
      <c r="CF41" s="852"/>
      <c r="CG41" s="852"/>
      <c r="CH41" s="852"/>
      <c r="CI41" s="852"/>
      <c r="CJ41" s="852"/>
      <c r="CK41" s="852"/>
      <c r="CL41" s="852"/>
      <c r="CM41" s="852"/>
      <c r="CN41" s="852"/>
      <c r="CO41" s="852"/>
      <c r="CP41" s="852"/>
      <c r="CQ41" s="852"/>
      <c r="CR41" s="852"/>
      <c r="CS41" s="852"/>
      <c r="CT41" s="852"/>
      <c r="CU41" s="852"/>
      <c r="CV41" s="852"/>
      <c r="CW41" s="852"/>
      <c r="CX41" s="852"/>
      <c r="CY41" s="852"/>
      <c r="CZ41" s="852"/>
      <c r="DA41" s="852"/>
      <c r="DB41" s="852"/>
      <c r="DC41" s="852"/>
      <c r="DD41" s="852"/>
      <c r="DE41" s="852"/>
      <c r="DF41" s="852"/>
      <c r="DG41" s="852"/>
      <c r="DH41" s="852"/>
      <c r="DI41" s="852"/>
      <c r="DJ41" s="852"/>
      <c r="DK41" s="852"/>
      <c r="DL41" s="852"/>
      <c r="DM41" s="852"/>
      <c r="DN41" s="852"/>
      <c r="DO41" s="852"/>
      <c r="DP41" s="852"/>
      <c r="DQ41" s="852"/>
      <c r="DR41" s="852"/>
      <c r="DS41" s="852"/>
      <c r="DT41" s="852"/>
      <c r="DU41" s="852"/>
      <c r="DV41" s="852"/>
      <c r="DW41" s="852"/>
      <c r="DX41" s="852"/>
      <c r="DY41" s="852"/>
      <c r="DZ41" s="852"/>
      <c r="EA41" s="852"/>
      <c r="EB41" s="852"/>
      <c r="EC41" s="852"/>
      <c r="ED41" s="852"/>
      <c r="EE41" s="852"/>
      <c r="EF41" s="852"/>
      <c r="EG41" s="852"/>
      <c r="EH41" s="852"/>
      <c r="EI41" s="852"/>
      <c r="EJ41" s="852"/>
      <c r="EK41" s="852"/>
      <c r="EL41" s="852"/>
      <c r="EM41" s="852"/>
      <c r="EN41" s="852"/>
      <c r="EO41" s="852"/>
      <c r="EP41" s="852"/>
      <c r="EQ41" s="852"/>
      <c r="ER41" s="852"/>
      <c r="ES41" s="852"/>
      <c r="ET41" s="852"/>
      <c r="EU41" s="852"/>
      <c r="EV41" s="852"/>
      <c r="EW41" s="852"/>
      <c r="EX41" s="852"/>
      <c r="EY41" s="852"/>
      <c r="EZ41" s="852"/>
      <c r="FA41" s="852"/>
      <c r="FB41" s="852"/>
      <c r="FC41" s="852"/>
      <c r="FD41" s="852"/>
      <c r="FE41" s="852"/>
      <c r="FF41" s="852"/>
      <c r="FG41" s="852"/>
      <c r="FH41" s="852"/>
      <c r="FI41" s="852"/>
      <c r="FJ41" s="852"/>
      <c r="FK41" s="852"/>
      <c r="FL41" s="852"/>
      <c r="FM41" s="852"/>
      <c r="FN41" s="852"/>
      <c r="FO41" s="852"/>
      <c r="FP41" s="852"/>
      <c r="FQ41" s="852"/>
      <c r="FR41" s="852"/>
      <c r="FS41" s="852"/>
      <c r="FT41" s="852"/>
      <c r="FU41" s="852"/>
      <c r="FV41" s="852"/>
      <c r="FW41" s="852"/>
      <c r="FX41" s="852"/>
      <c r="FY41" s="852"/>
      <c r="FZ41" s="852"/>
      <c r="GA41" s="852"/>
      <c r="GB41" s="852"/>
      <c r="GC41" s="852"/>
      <c r="GD41" s="852"/>
      <c r="GE41" s="852"/>
      <c r="GF41" s="852"/>
      <c r="GG41" s="852"/>
      <c r="GH41" s="852"/>
      <c r="GI41" s="852"/>
      <c r="GJ41" s="852"/>
      <c r="GK41" s="852"/>
      <c r="GL41" s="852"/>
      <c r="GM41" s="852"/>
      <c r="GN41" s="852"/>
      <c r="GO41" s="852"/>
      <c r="GP41" s="852"/>
      <c r="GQ41" s="852"/>
      <c r="GR41" s="852"/>
      <c r="GS41" s="852"/>
      <c r="GT41" s="852"/>
      <c r="GU41" s="852"/>
      <c r="GV41" s="852"/>
      <c r="GW41" s="852"/>
      <c r="GX41" s="852"/>
      <c r="GY41" s="852"/>
      <c r="GZ41" s="852"/>
      <c r="HA41" s="852"/>
      <c r="HB41" s="852"/>
      <c r="HC41" s="852"/>
      <c r="HD41" s="852"/>
      <c r="HE41" s="852"/>
      <c r="HF41" s="852"/>
      <c r="HG41" s="852"/>
      <c r="HH41" s="852"/>
      <c r="HI41" s="852"/>
      <c r="HJ41" s="852"/>
      <c r="HK41" s="852"/>
      <c r="HL41" s="852"/>
      <c r="HM41" s="852"/>
      <c r="HN41" s="852"/>
      <c r="HO41" s="852"/>
      <c r="HP41" s="852"/>
      <c r="HQ41" s="852"/>
      <c r="HR41" s="852"/>
      <c r="HS41" s="852"/>
      <c r="HT41" s="852"/>
      <c r="HU41" s="852"/>
      <c r="HV41" s="852"/>
      <c r="HW41" s="852"/>
      <c r="HX41" s="852"/>
      <c r="HY41" s="852"/>
      <c r="HZ41" s="852"/>
      <c r="IA41" s="852"/>
      <c r="IB41" s="852"/>
      <c r="IC41" s="852"/>
      <c r="ID41" s="852"/>
      <c r="IE41" s="852"/>
      <c r="IF41" s="852"/>
      <c r="IG41" s="852"/>
      <c r="IH41" s="852"/>
      <c r="II41" s="852"/>
      <c r="IJ41" s="852"/>
      <c r="IK41" s="852"/>
      <c r="IL41" s="852"/>
      <c r="IM41" s="852"/>
      <c r="IN41" s="852"/>
      <c r="IO41" s="852"/>
      <c r="IP41" s="852"/>
      <c r="IQ41" s="852"/>
      <c r="IR41" s="852"/>
      <c r="IS41" s="852"/>
      <c r="IT41" s="852"/>
      <c r="IU41" s="852"/>
      <c r="IV41" s="852"/>
    </row>
    <row r="42" spans="1:256" ht="17.25">
      <c r="A42" s="869">
        <v>35</v>
      </c>
      <c r="B42" s="876"/>
      <c r="C42" s="877" t="s">
        <v>639</v>
      </c>
      <c r="D42" s="218"/>
      <c r="E42" s="218"/>
      <c r="F42" s="218"/>
      <c r="G42" s="218"/>
      <c r="H42" s="218">
        <v>50</v>
      </c>
      <c r="I42" s="218"/>
      <c r="J42" s="218"/>
      <c r="K42" s="218"/>
      <c r="L42" s="218"/>
      <c r="M42" s="218">
        <f>220+200</f>
        <v>420</v>
      </c>
      <c r="N42" s="218">
        <v>150</v>
      </c>
      <c r="O42" s="218">
        <v>-620</v>
      </c>
      <c r="P42" s="856"/>
      <c r="Q42" s="878">
        <f t="shared" si="0"/>
        <v>0</v>
      </c>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7"/>
      <c r="AY42" s="877"/>
      <c r="AZ42" s="877"/>
      <c r="BA42" s="877"/>
      <c r="BB42" s="877"/>
      <c r="BC42" s="877"/>
      <c r="BD42" s="877"/>
      <c r="BE42" s="877"/>
      <c r="BF42" s="877"/>
      <c r="BG42" s="877"/>
      <c r="BH42" s="877"/>
      <c r="BI42" s="877"/>
      <c r="BJ42" s="877"/>
      <c r="BK42" s="877"/>
      <c r="BL42" s="877"/>
      <c r="BM42" s="877"/>
      <c r="BN42" s="877"/>
      <c r="BO42" s="877"/>
      <c r="BP42" s="877"/>
      <c r="BQ42" s="877"/>
      <c r="BR42" s="877"/>
      <c r="BS42" s="877"/>
      <c r="BT42" s="877"/>
      <c r="BU42" s="877"/>
      <c r="BV42" s="877"/>
      <c r="BW42" s="877"/>
      <c r="BX42" s="877"/>
      <c r="BY42" s="877"/>
      <c r="BZ42" s="877"/>
      <c r="CA42" s="877"/>
      <c r="CB42" s="877"/>
      <c r="CC42" s="877"/>
      <c r="CD42" s="877"/>
      <c r="CE42" s="877"/>
      <c r="CF42" s="877"/>
      <c r="CG42" s="877"/>
      <c r="CH42" s="877"/>
      <c r="CI42" s="877"/>
      <c r="CJ42" s="877"/>
      <c r="CK42" s="877"/>
      <c r="CL42" s="877"/>
      <c r="CM42" s="877"/>
      <c r="CN42" s="877"/>
      <c r="CO42" s="877"/>
      <c r="CP42" s="877"/>
      <c r="CQ42" s="877"/>
      <c r="CR42" s="877"/>
      <c r="CS42" s="877"/>
      <c r="CT42" s="877"/>
      <c r="CU42" s="877"/>
      <c r="CV42" s="877"/>
      <c r="CW42" s="877"/>
      <c r="CX42" s="877"/>
      <c r="CY42" s="877"/>
      <c r="CZ42" s="877"/>
      <c r="DA42" s="877"/>
      <c r="DB42" s="877"/>
      <c r="DC42" s="877"/>
      <c r="DD42" s="877"/>
      <c r="DE42" s="877"/>
      <c r="DF42" s="877"/>
      <c r="DG42" s="877"/>
      <c r="DH42" s="877"/>
      <c r="DI42" s="877"/>
      <c r="DJ42" s="877"/>
      <c r="DK42" s="877"/>
      <c r="DL42" s="877"/>
      <c r="DM42" s="877"/>
      <c r="DN42" s="877"/>
      <c r="DO42" s="877"/>
      <c r="DP42" s="877"/>
      <c r="DQ42" s="877"/>
      <c r="DR42" s="877"/>
      <c r="DS42" s="877"/>
      <c r="DT42" s="877"/>
      <c r="DU42" s="877"/>
      <c r="DV42" s="877"/>
      <c r="DW42" s="877"/>
      <c r="DX42" s="877"/>
      <c r="DY42" s="877"/>
      <c r="DZ42" s="877"/>
      <c r="EA42" s="877"/>
      <c r="EB42" s="877"/>
      <c r="EC42" s="877"/>
      <c r="ED42" s="877"/>
      <c r="EE42" s="877"/>
      <c r="EF42" s="877"/>
      <c r="EG42" s="877"/>
      <c r="EH42" s="877"/>
      <c r="EI42" s="877"/>
      <c r="EJ42" s="877"/>
      <c r="EK42" s="877"/>
      <c r="EL42" s="877"/>
      <c r="EM42" s="877"/>
      <c r="EN42" s="877"/>
      <c r="EO42" s="877"/>
      <c r="EP42" s="877"/>
      <c r="EQ42" s="877"/>
      <c r="ER42" s="877"/>
      <c r="ES42" s="877"/>
      <c r="ET42" s="877"/>
      <c r="EU42" s="877"/>
      <c r="EV42" s="877"/>
      <c r="EW42" s="877"/>
      <c r="EX42" s="877"/>
      <c r="EY42" s="877"/>
      <c r="EZ42" s="877"/>
      <c r="FA42" s="877"/>
      <c r="FB42" s="877"/>
      <c r="FC42" s="877"/>
      <c r="FD42" s="877"/>
      <c r="FE42" s="877"/>
      <c r="FF42" s="877"/>
      <c r="FG42" s="877"/>
      <c r="FH42" s="877"/>
      <c r="FI42" s="877"/>
      <c r="FJ42" s="877"/>
      <c r="FK42" s="877"/>
      <c r="FL42" s="877"/>
      <c r="FM42" s="877"/>
      <c r="FN42" s="877"/>
      <c r="FO42" s="877"/>
      <c r="FP42" s="877"/>
      <c r="FQ42" s="877"/>
      <c r="FR42" s="877"/>
      <c r="FS42" s="877"/>
      <c r="FT42" s="877"/>
      <c r="FU42" s="877"/>
      <c r="FV42" s="877"/>
      <c r="FW42" s="877"/>
      <c r="FX42" s="877"/>
      <c r="FY42" s="877"/>
      <c r="FZ42" s="877"/>
      <c r="GA42" s="877"/>
      <c r="GB42" s="877"/>
      <c r="GC42" s="877"/>
      <c r="GD42" s="877"/>
      <c r="GE42" s="877"/>
      <c r="GF42" s="877"/>
      <c r="GG42" s="877"/>
      <c r="GH42" s="877"/>
      <c r="GI42" s="877"/>
      <c r="GJ42" s="877"/>
      <c r="GK42" s="877"/>
      <c r="GL42" s="877"/>
      <c r="GM42" s="877"/>
      <c r="GN42" s="877"/>
      <c r="GO42" s="877"/>
      <c r="GP42" s="877"/>
      <c r="GQ42" s="877"/>
      <c r="GR42" s="877"/>
      <c r="GS42" s="877"/>
      <c r="GT42" s="877"/>
      <c r="GU42" s="877"/>
      <c r="GV42" s="877"/>
      <c r="GW42" s="877"/>
      <c r="GX42" s="877"/>
      <c r="GY42" s="877"/>
      <c r="GZ42" s="877"/>
      <c r="HA42" s="877"/>
      <c r="HB42" s="877"/>
      <c r="HC42" s="877"/>
      <c r="HD42" s="877"/>
      <c r="HE42" s="877"/>
      <c r="HF42" s="877"/>
      <c r="HG42" s="877"/>
      <c r="HH42" s="877"/>
      <c r="HI42" s="877"/>
      <c r="HJ42" s="877"/>
      <c r="HK42" s="877"/>
      <c r="HL42" s="877"/>
      <c r="HM42" s="877"/>
      <c r="HN42" s="877"/>
      <c r="HO42" s="877"/>
      <c r="HP42" s="877"/>
      <c r="HQ42" s="877"/>
      <c r="HR42" s="877"/>
      <c r="HS42" s="877"/>
      <c r="HT42" s="877"/>
      <c r="HU42" s="877"/>
      <c r="HV42" s="877"/>
      <c r="HW42" s="877"/>
      <c r="HX42" s="877"/>
      <c r="HY42" s="877"/>
      <c r="HZ42" s="877"/>
      <c r="IA42" s="877"/>
      <c r="IB42" s="877"/>
      <c r="IC42" s="877"/>
      <c r="ID42" s="877"/>
      <c r="IE42" s="877"/>
      <c r="IF42" s="877"/>
      <c r="IG42" s="877"/>
      <c r="IH42" s="877"/>
      <c r="II42" s="877"/>
      <c r="IJ42" s="877"/>
      <c r="IK42" s="877"/>
      <c r="IL42" s="877"/>
      <c r="IM42" s="877"/>
      <c r="IN42" s="877"/>
      <c r="IO42" s="877"/>
      <c r="IP42" s="877"/>
      <c r="IQ42" s="877"/>
      <c r="IR42" s="877"/>
      <c r="IS42" s="877"/>
      <c r="IT42" s="877"/>
      <c r="IU42" s="877"/>
      <c r="IV42" s="877"/>
    </row>
    <row r="43" spans="1:256" ht="17.25">
      <c r="A43" s="869">
        <v>36</v>
      </c>
      <c r="B43" s="875"/>
      <c r="C43" s="879" t="s">
        <v>1120</v>
      </c>
      <c r="D43" s="880">
        <f>SUM(D41:D42)</f>
        <v>315</v>
      </c>
      <c r="E43" s="880">
        <f aca="true" t="shared" si="9" ref="E43:P43">SUM(E41:E42)</f>
        <v>918</v>
      </c>
      <c r="F43" s="880">
        <f t="shared" si="9"/>
        <v>0</v>
      </c>
      <c r="G43" s="880">
        <f t="shared" si="9"/>
        <v>445</v>
      </c>
      <c r="H43" s="880">
        <f t="shared" si="9"/>
        <v>100</v>
      </c>
      <c r="I43" s="880">
        <f t="shared" si="9"/>
        <v>80</v>
      </c>
      <c r="J43" s="880">
        <f t="shared" si="9"/>
        <v>0</v>
      </c>
      <c r="K43" s="880">
        <f t="shared" si="9"/>
        <v>0</v>
      </c>
      <c r="L43" s="880">
        <f t="shared" si="9"/>
        <v>0</v>
      </c>
      <c r="M43" s="880">
        <f t="shared" si="9"/>
        <v>680</v>
      </c>
      <c r="N43" s="880">
        <f t="shared" si="9"/>
        <v>200</v>
      </c>
      <c r="O43" s="880">
        <f t="shared" si="9"/>
        <v>291</v>
      </c>
      <c r="P43" s="880">
        <f t="shared" si="9"/>
        <v>0</v>
      </c>
      <c r="Q43" s="881">
        <f t="shared" si="0"/>
        <v>3029</v>
      </c>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867"/>
      <c r="BZ43" s="867"/>
      <c r="CA43" s="867"/>
      <c r="CB43" s="867"/>
      <c r="CC43" s="867"/>
      <c r="CD43" s="867"/>
      <c r="CE43" s="867"/>
      <c r="CF43" s="867"/>
      <c r="CG43" s="867"/>
      <c r="CH43" s="867"/>
      <c r="CI43" s="867"/>
      <c r="CJ43" s="867"/>
      <c r="CK43" s="867"/>
      <c r="CL43" s="867"/>
      <c r="CM43" s="867"/>
      <c r="CN43" s="867"/>
      <c r="CO43" s="867"/>
      <c r="CP43" s="867"/>
      <c r="CQ43" s="867"/>
      <c r="CR43" s="867"/>
      <c r="CS43" s="867"/>
      <c r="CT43" s="867"/>
      <c r="CU43" s="867"/>
      <c r="CV43" s="867"/>
      <c r="CW43" s="867"/>
      <c r="CX43" s="867"/>
      <c r="CY43" s="867"/>
      <c r="CZ43" s="867"/>
      <c r="DA43" s="867"/>
      <c r="DB43" s="867"/>
      <c r="DC43" s="867"/>
      <c r="DD43" s="867"/>
      <c r="DE43" s="867"/>
      <c r="DF43" s="867"/>
      <c r="DG43" s="867"/>
      <c r="DH43" s="867"/>
      <c r="DI43" s="867"/>
      <c r="DJ43" s="867"/>
      <c r="DK43" s="867"/>
      <c r="DL43" s="867"/>
      <c r="DM43" s="867"/>
      <c r="DN43" s="867"/>
      <c r="DO43" s="867"/>
      <c r="DP43" s="867"/>
      <c r="DQ43" s="867"/>
      <c r="DR43" s="867"/>
      <c r="DS43" s="867"/>
      <c r="DT43" s="867"/>
      <c r="DU43" s="867"/>
      <c r="DV43" s="867"/>
      <c r="DW43" s="867"/>
      <c r="DX43" s="867"/>
      <c r="DY43" s="867"/>
      <c r="DZ43" s="867"/>
      <c r="EA43" s="867"/>
      <c r="EB43" s="867"/>
      <c r="EC43" s="867"/>
      <c r="ED43" s="867"/>
      <c r="EE43" s="867"/>
      <c r="EF43" s="867"/>
      <c r="EG43" s="867"/>
      <c r="EH43" s="867"/>
      <c r="EI43" s="867"/>
      <c r="EJ43" s="867"/>
      <c r="EK43" s="867"/>
      <c r="EL43" s="867"/>
      <c r="EM43" s="867"/>
      <c r="EN43" s="867"/>
      <c r="EO43" s="867"/>
      <c r="EP43" s="867"/>
      <c r="EQ43" s="867"/>
      <c r="ER43" s="867"/>
      <c r="ES43" s="867"/>
      <c r="ET43" s="867"/>
      <c r="EU43" s="867"/>
      <c r="EV43" s="867"/>
      <c r="EW43" s="867"/>
      <c r="EX43" s="867"/>
      <c r="EY43" s="867"/>
      <c r="EZ43" s="867"/>
      <c r="FA43" s="867"/>
      <c r="FB43" s="867"/>
      <c r="FC43" s="867"/>
      <c r="FD43" s="867"/>
      <c r="FE43" s="867"/>
      <c r="FF43" s="867"/>
      <c r="FG43" s="867"/>
      <c r="FH43" s="867"/>
      <c r="FI43" s="867"/>
      <c r="FJ43" s="867"/>
      <c r="FK43" s="867"/>
      <c r="FL43" s="867"/>
      <c r="FM43" s="867"/>
      <c r="FN43" s="867"/>
      <c r="FO43" s="867"/>
      <c r="FP43" s="867"/>
      <c r="FQ43" s="867"/>
      <c r="FR43" s="867"/>
      <c r="FS43" s="867"/>
      <c r="FT43" s="867"/>
      <c r="FU43" s="867"/>
      <c r="FV43" s="867"/>
      <c r="FW43" s="867"/>
      <c r="FX43" s="867"/>
      <c r="FY43" s="867"/>
      <c r="FZ43" s="867"/>
      <c r="GA43" s="867"/>
      <c r="GB43" s="867"/>
      <c r="GC43" s="867"/>
      <c r="GD43" s="867"/>
      <c r="GE43" s="867"/>
      <c r="GF43" s="867"/>
      <c r="GG43" s="867"/>
      <c r="GH43" s="867"/>
      <c r="GI43" s="867"/>
      <c r="GJ43" s="867"/>
      <c r="GK43" s="867"/>
      <c r="GL43" s="867"/>
      <c r="GM43" s="867"/>
      <c r="GN43" s="867"/>
      <c r="GO43" s="867"/>
      <c r="GP43" s="867"/>
      <c r="GQ43" s="867"/>
      <c r="GR43" s="867"/>
      <c r="GS43" s="867"/>
      <c r="GT43" s="867"/>
      <c r="GU43" s="867"/>
      <c r="GV43" s="867"/>
      <c r="GW43" s="867"/>
      <c r="GX43" s="867"/>
      <c r="GY43" s="867"/>
      <c r="GZ43" s="867"/>
      <c r="HA43" s="867"/>
      <c r="HB43" s="867"/>
      <c r="HC43" s="867"/>
      <c r="HD43" s="867"/>
      <c r="HE43" s="867"/>
      <c r="HF43" s="867"/>
      <c r="HG43" s="867"/>
      <c r="HH43" s="867"/>
      <c r="HI43" s="867"/>
      <c r="HJ43" s="867"/>
      <c r="HK43" s="867"/>
      <c r="HL43" s="867"/>
      <c r="HM43" s="867"/>
      <c r="HN43" s="867"/>
      <c r="HO43" s="867"/>
      <c r="HP43" s="867"/>
      <c r="HQ43" s="867"/>
      <c r="HR43" s="867"/>
      <c r="HS43" s="867"/>
      <c r="HT43" s="867"/>
      <c r="HU43" s="867"/>
      <c r="HV43" s="867"/>
      <c r="HW43" s="867"/>
      <c r="HX43" s="867"/>
      <c r="HY43" s="867"/>
      <c r="HZ43" s="867"/>
      <c r="IA43" s="867"/>
      <c r="IB43" s="867"/>
      <c r="IC43" s="867"/>
      <c r="ID43" s="867"/>
      <c r="IE43" s="867"/>
      <c r="IF43" s="867"/>
      <c r="IG43" s="867"/>
      <c r="IH43" s="867"/>
      <c r="II43" s="867"/>
      <c r="IJ43" s="867"/>
      <c r="IK43" s="867"/>
      <c r="IL43" s="867"/>
      <c r="IM43" s="867"/>
      <c r="IN43" s="867"/>
      <c r="IO43" s="867"/>
      <c r="IP43" s="867"/>
      <c r="IQ43" s="867"/>
      <c r="IR43" s="867"/>
      <c r="IS43" s="867"/>
      <c r="IT43" s="867"/>
      <c r="IU43" s="867"/>
      <c r="IV43" s="867"/>
    </row>
    <row r="44" spans="1:256" s="1429" customFormat="1" ht="30" customHeight="1">
      <c r="A44" s="869">
        <v>37</v>
      </c>
      <c r="B44" s="1425" t="s">
        <v>694</v>
      </c>
      <c r="C44" s="1426" t="s">
        <v>686</v>
      </c>
      <c r="D44" s="1427"/>
      <c r="E44" s="1427"/>
      <c r="F44" s="1427"/>
      <c r="G44" s="1427"/>
      <c r="H44" s="1427"/>
      <c r="I44" s="1427"/>
      <c r="J44" s="1427"/>
      <c r="K44" s="1427"/>
      <c r="L44" s="1427"/>
      <c r="M44" s="1427"/>
      <c r="N44" s="1427"/>
      <c r="O44" s="1427">
        <v>2000</v>
      </c>
      <c r="P44" s="1427">
        <v>1394</v>
      </c>
      <c r="Q44" s="1428">
        <f t="shared" si="0"/>
        <v>3394</v>
      </c>
      <c r="R44" s="1426"/>
      <c r="S44" s="1426"/>
      <c r="T44" s="1426"/>
      <c r="U44" s="1426"/>
      <c r="V44" s="1426"/>
      <c r="W44" s="1426"/>
      <c r="X44" s="1426"/>
      <c r="Y44" s="1426"/>
      <c r="Z44" s="1426"/>
      <c r="AA44" s="1426"/>
      <c r="AB44" s="1426"/>
      <c r="AC44" s="1426"/>
      <c r="AD44" s="1426"/>
      <c r="AE44" s="1426"/>
      <c r="AF44" s="1426"/>
      <c r="AG44" s="1426"/>
      <c r="AH44" s="1426"/>
      <c r="AI44" s="1426"/>
      <c r="AJ44" s="1426"/>
      <c r="AK44" s="1426"/>
      <c r="AL44" s="1426"/>
      <c r="AM44" s="1426"/>
      <c r="AN44" s="1426"/>
      <c r="AO44" s="1426"/>
      <c r="AP44" s="1426"/>
      <c r="AQ44" s="1426"/>
      <c r="AR44" s="1426"/>
      <c r="AS44" s="1426"/>
      <c r="AT44" s="1426"/>
      <c r="AU44" s="1426"/>
      <c r="AV44" s="1426"/>
      <c r="AW44" s="1426"/>
      <c r="AX44" s="1426"/>
      <c r="AY44" s="1426"/>
      <c r="AZ44" s="1426"/>
      <c r="BA44" s="1426"/>
      <c r="BB44" s="1426"/>
      <c r="BC44" s="1426"/>
      <c r="BD44" s="1426"/>
      <c r="BE44" s="1426"/>
      <c r="BF44" s="1426"/>
      <c r="BG44" s="1426"/>
      <c r="BH44" s="1426"/>
      <c r="BI44" s="1426"/>
      <c r="BJ44" s="1426"/>
      <c r="BK44" s="1426"/>
      <c r="BL44" s="1426"/>
      <c r="BM44" s="1426"/>
      <c r="BN44" s="1426"/>
      <c r="BO44" s="1426"/>
      <c r="BP44" s="1426"/>
      <c r="BQ44" s="1426"/>
      <c r="BR44" s="1426"/>
      <c r="BS44" s="1426"/>
      <c r="BT44" s="1426"/>
      <c r="BU44" s="1426"/>
      <c r="BV44" s="1426"/>
      <c r="BW44" s="1426"/>
      <c r="BX44" s="1426"/>
      <c r="BY44" s="1426"/>
      <c r="BZ44" s="1426"/>
      <c r="CA44" s="1426"/>
      <c r="CB44" s="1426"/>
      <c r="CC44" s="1426"/>
      <c r="CD44" s="1426"/>
      <c r="CE44" s="1426"/>
      <c r="CF44" s="1426"/>
      <c r="CG44" s="1426"/>
      <c r="CH44" s="1426"/>
      <c r="CI44" s="1426"/>
      <c r="CJ44" s="1426"/>
      <c r="CK44" s="1426"/>
      <c r="CL44" s="1426"/>
      <c r="CM44" s="1426"/>
      <c r="CN44" s="1426"/>
      <c r="CO44" s="1426"/>
      <c r="CP44" s="1426"/>
      <c r="CQ44" s="1426"/>
      <c r="CR44" s="1426"/>
      <c r="CS44" s="1426"/>
      <c r="CT44" s="1426"/>
      <c r="CU44" s="1426"/>
      <c r="CV44" s="1426"/>
      <c r="CW44" s="1426"/>
      <c r="CX44" s="1426"/>
      <c r="CY44" s="1426"/>
      <c r="CZ44" s="1426"/>
      <c r="DA44" s="1426"/>
      <c r="DB44" s="1426"/>
      <c r="DC44" s="1426"/>
      <c r="DD44" s="1426"/>
      <c r="DE44" s="1426"/>
      <c r="DF44" s="1426"/>
      <c r="DG44" s="1426"/>
      <c r="DH44" s="1426"/>
      <c r="DI44" s="1426"/>
      <c r="DJ44" s="1426"/>
      <c r="DK44" s="1426"/>
      <c r="DL44" s="1426"/>
      <c r="DM44" s="1426"/>
      <c r="DN44" s="1426"/>
      <c r="DO44" s="1426"/>
      <c r="DP44" s="1426"/>
      <c r="DQ44" s="1426"/>
      <c r="DR44" s="1426"/>
      <c r="DS44" s="1426"/>
      <c r="DT44" s="1426"/>
      <c r="DU44" s="1426"/>
      <c r="DV44" s="1426"/>
      <c r="DW44" s="1426"/>
      <c r="DX44" s="1426"/>
      <c r="DY44" s="1426"/>
      <c r="DZ44" s="1426"/>
      <c r="EA44" s="1426"/>
      <c r="EB44" s="1426"/>
      <c r="EC44" s="1426"/>
      <c r="ED44" s="1426"/>
      <c r="EE44" s="1426"/>
      <c r="EF44" s="1426"/>
      <c r="EG44" s="1426"/>
      <c r="EH44" s="1426"/>
      <c r="EI44" s="1426"/>
      <c r="EJ44" s="1426"/>
      <c r="EK44" s="1426"/>
      <c r="EL44" s="1426"/>
      <c r="EM44" s="1426"/>
      <c r="EN44" s="1426"/>
      <c r="EO44" s="1426"/>
      <c r="EP44" s="1426"/>
      <c r="EQ44" s="1426"/>
      <c r="ER44" s="1426"/>
      <c r="ES44" s="1426"/>
      <c r="ET44" s="1426"/>
      <c r="EU44" s="1426"/>
      <c r="EV44" s="1426"/>
      <c r="EW44" s="1426"/>
      <c r="EX44" s="1426"/>
      <c r="EY44" s="1426"/>
      <c r="EZ44" s="1426"/>
      <c r="FA44" s="1426"/>
      <c r="FB44" s="1426"/>
      <c r="FC44" s="1426"/>
      <c r="FD44" s="1426"/>
      <c r="FE44" s="1426"/>
      <c r="FF44" s="1426"/>
      <c r="FG44" s="1426"/>
      <c r="FH44" s="1426"/>
      <c r="FI44" s="1426"/>
      <c r="FJ44" s="1426"/>
      <c r="FK44" s="1426"/>
      <c r="FL44" s="1426"/>
      <c r="FM44" s="1426"/>
      <c r="FN44" s="1426"/>
      <c r="FO44" s="1426"/>
      <c r="FP44" s="1426"/>
      <c r="FQ44" s="1426"/>
      <c r="FR44" s="1426"/>
      <c r="FS44" s="1426"/>
      <c r="FT44" s="1426"/>
      <c r="FU44" s="1426"/>
      <c r="FV44" s="1426"/>
      <c r="FW44" s="1426"/>
      <c r="FX44" s="1426"/>
      <c r="FY44" s="1426"/>
      <c r="FZ44" s="1426"/>
      <c r="GA44" s="1426"/>
      <c r="GB44" s="1426"/>
      <c r="GC44" s="1426"/>
      <c r="GD44" s="1426"/>
      <c r="GE44" s="1426"/>
      <c r="GF44" s="1426"/>
      <c r="GG44" s="1426"/>
      <c r="GH44" s="1426"/>
      <c r="GI44" s="1426"/>
      <c r="GJ44" s="1426"/>
      <c r="GK44" s="1426"/>
      <c r="GL44" s="1426"/>
      <c r="GM44" s="1426"/>
      <c r="GN44" s="1426"/>
      <c r="GO44" s="1426"/>
      <c r="GP44" s="1426"/>
      <c r="GQ44" s="1426"/>
      <c r="GR44" s="1426"/>
      <c r="GS44" s="1426"/>
      <c r="GT44" s="1426"/>
      <c r="GU44" s="1426"/>
      <c r="GV44" s="1426"/>
      <c r="GW44" s="1426"/>
      <c r="GX44" s="1426"/>
      <c r="GY44" s="1426"/>
      <c r="GZ44" s="1426"/>
      <c r="HA44" s="1426"/>
      <c r="HB44" s="1426"/>
      <c r="HC44" s="1426"/>
      <c r="HD44" s="1426"/>
      <c r="HE44" s="1426"/>
      <c r="HF44" s="1426"/>
      <c r="HG44" s="1426"/>
      <c r="HH44" s="1426"/>
      <c r="HI44" s="1426"/>
      <c r="HJ44" s="1426"/>
      <c r="HK44" s="1426"/>
      <c r="HL44" s="1426"/>
      <c r="HM44" s="1426"/>
      <c r="HN44" s="1426"/>
      <c r="HO44" s="1426"/>
      <c r="HP44" s="1426"/>
      <c r="HQ44" s="1426"/>
      <c r="HR44" s="1426"/>
      <c r="HS44" s="1426"/>
      <c r="HT44" s="1426"/>
      <c r="HU44" s="1426"/>
      <c r="HV44" s="1426"/>
      <c r="HW44" s="1426"/>
      <c r="HX44" s="1426"/>
      <c r="HY44" s="1426"/>
      <c r="HZ44" s="1426"/>
      <c r="IA44" s="1426"/>
      <c r="IB44" s="1426"/>
      <c r="IC44" s="1426"/>
      <c r="ID44" s="1426"/>
      <c r="IE44" s="1426"/>
      <c r="IF44" s="1426"/>
      <c r="IG44" s="1426"/>
      <c r="IH44" s="1426"/>
      <c r="II44" s="1426"/>
      <c r="IJ44" s="1426"/>
      <c r="IK44" s="1426"/>
      <c r="IL44" s="1426"/>
      <c r="IM44" s="1426"/>
      <c r="IN44" s="1426"/>
      <c r="IO44" s="1426"/>
      <c r="IP44" s="1426"/>
      <c r="IQ44" s="1426"/>
      <c r="IR44" s="1426"/>
      <c r="IS44" s="1426"/>
      <c r="IT44" s="1426"/>
      <c r="IU44" s="1426"/>
      <c r="IV44" s="1426"/>
    </row>
    <row r="45" spans="1:256" s="867" customFormat="1" ht="18" customHeight="1">
      <c r="A45" s="869">
        <v>38</v>
      </c>
      <c r="B45" s="875"/>
      <c r="C45" s="867" t="s">
        <v>1080</v>
      </c>
      <c r="D45" s="1009">
        <v>969</v>
      </c>
      <c r="E45" s="1009">
        <v>0</v>
      </c>
      <c r="F45" s="1009">
        <v>0</v>
      </c>
      <c r="G45" s="1009">
        <v>100</v>
      </c>
      <c r="H45" s="1009">
        <v>80</v>
      </c>
      <c r="I45" s="1009">
        <v>344</v>
      </c>
      <c r="J45" s="1009">
        <v>0</v>
      </c>
      <c r="K45" s="1009">
        <v>0</v>
      </c>
      <c r="L45" s="1009">
        <v>0</v>
      </c>
      <c r="M45" s="1009">
        <v>380</v>
      </c>
      <c r="N45" s="1009">
        <v>50</v>
      </c>
      <c r="O45" s="1009">
        <v>1471</v>
      </c>
      <c r="P45" s="1009">
        <v>0</v>
      </c>
      <c r="Q45" s="978">
        <f>SUM(D45:P45)</f>
        <v>3394</v>
      </c>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2"/>
      <c r="AR45" s="852"/>
      <c r="AS45" s="852"/>
      <c r="AT45" s="852"/>
      <c r="AU45" s="852"/>
      <c r="AV45" s="852"/>
      <c r="AW45" s="852"/>
      <c r="AX45" s="852"/>
      <c r="AY45" s="852"/>
      <c r="AZ45" s="852"/>
      <c r="BA45" s="852"/>
      <c r="BB45" s="852"/>
      <c r="BC45" s="852"/>
      <c r="BD45" s="852"/>
      <c r="BE45" s="852"/>
      <c r="BF45" s="852"/>
      <c r="BG45" s="852"/>
      <c r="BH45" s="852"/>
      <c r="BI45" s="852"/>
      <c r="BJ45" s="852"/>
      <c r="BK45" s="852"/>
      <c r="BL45" s="852"/>
      <c r="BM45" s="852"/>
      <c r="BN45" s="852"/>
      <c r="BO45" s="852"/>
      <c r="BP45" s="852"/>
      <c r="BQ45" s="852"/>
      <c r="BR45" s="852"/>
      <c r="BS45" s="852"/>
      <c r="BT45" s="852"/>
      <c r="BU45" s="852"/>
      <c r="BV45" s="852"/>
      <c r="BW45" s="852"/>
      <c r="BX45" s="852"/>
      <c r="BY45" s="852"/>
      <c r="BZ45" s="852"/>
      <c r="CA45" s="852"/>
      <c r="CB45" s="852"/>
      <c r="CC45" s="852"/>
      <c r="CD45" s="852"/>
      <c r="CE45" s="852"/>
      <c r="CF45" s="852"/>
      <c r="CG45" s="852"/>
      <c r="CH45" s="852"/>
      <c r="CI45" s="852"/>
      <c r="CJ45" s="852"/>
      <c r="CK45" s="852"/>
      <c r="CL45" s="852"/>
      <c r="CM45" s="852"/>
      <c r="CN45" s="852"/>
      <c r="CO45" s="852"/>
      <c r="CP45" s="852"/>
      <c r="CQ45" s="852"/>
      <c r="CR45" s="852"/>
      <c r="CS45" s="852"/>
      <c r="CT45" s="852"/>
      <c r="CU45" s="852"/>
      <c r="CV45" s="852"/>
      <c r="CW45" s="852"/>
      <c r="CX45" s="852"/>
      <c r="CY45" s="852"/>
      <c r="CZ45" s="852"/>
      <c r="DA45" s="852"/>
      <c r="DB45" s="852"/>
      <c r="DC45" s="852"/>
      <c r="DD45" s="852"/>
      <c r="DE45" s="852"/>
      <c r="DF45" s="852"/>
      <c r="DG45" s="852"/>
      <c r="DH45" s="852"/>
      <c r="DI45" s="852"/>
      <c r="DJ45" s="852"/>
      <c r="DK45" s="852"/>
      <c r="DL45" s="852"/>
      <c r="DM45" s="852"/>
      <c r="DN45" s="852"/>
      <c r="DO45" s="852"/>
      <c r="DP45" s="852"/>
      <c r="DQ45" s="852"/>
      <c r="DR45" s="852"/>
      <c r="DS45" s="852"/>
      <c r="DT45" s="852"/>
      <c r="DU45" s="852"/>
      <c r="DV45" s="852"/>
      <c r="DW45" s="852"/>
      <c r="DX45" s="852"/>
      <c r="DY45" s="852"/>
      <c r="DZ45" s="852"/>
      <c r="EA45" s="852"/>
      <c r="EB45" s="852"/>
      <c r="EC45" s="852"/>
      <c r="ED45" s="852"/>
      <c r="EE45" s="852"/>
      <c r="EF45" s="852"/>
      <c r="EG45" s="852"/>
      <c r="EH45" s="852"/>
      <c r="EI45" s="852"/>
      <c r="EJ45" s="852"/>
      <c r="EK45" s="852"/>
      <c r="EL45" s="852"/>
      <c r="EM45" s="852"/>
      <c r="EN45" s="852"/>
      <c r="EO45" s="852"/>
      <c r="EP45" s="852"/>
      <c r="EQ45" s="852"/>
      <c r="ER45" s="852"/>
      <c r="ES45" s="852"/>
      <c r="ET45" s="852"/>
      <c r="EU45" s="852"/>
      <c r="EV45" s="852"/>
      <c r="EW45" s="852"/>
      <c r="EX45" s="852"/>
      <c r="EY45" s="852"/>
      <c r="EZ45" s="852"/>
      <c r="FA45" s="852"/>
      <c r="FB45" s="852"/>
      <c r="FC45" s="852"/>
      <c r="FD45" s="852"/>
      <c r="FE45" s="852"/>
      <c r="FF45" s="852"/>
      <c r="FG45" s="852"/>
      <c r="FH45" s="852"/>
      <c r="FI45" s="852"/>
      <c r="FJ45" s="852"/>
      <c r="FK45" s="852"/>
      <c r="FL45" s="852"/>
      <c r="FM45" s="852"/>
      <c r="FN45" s="852"/>
      <c r="FO45" s="852"/>
      <c r="FP45" s="852"/>
      <c r="FQ45" s="852"/>
      <c r="FR45" s="852"/>
      <c r="FS45" s="852"/>
      <c r="FT45" s="852"/>
      <c r="FU45" s="852"/>
      <c r="FV45" s="852"/>
      <c r="FW45" s="852"/>
      <c r="FX45" s="852"/>
      <c r="FY45" s="852"/>
      <c r="FZ45" s="852"/>
      <c r="GA45" s="852"/>
      <c r="GB45" s="852"/>
      <c r="GC45" s="852"/>
      <c r="GD45" s="852"/>
      <c r="GE45" s="852"/>
      <c r="GF45" s="852"/>
      <c r="GG45" s="852"/>
      <c r="GH45" s="852"/>
      <c r="GI45" s="852"/>
      <c r="GJ45" s="852"/>
      <c r="GK45" s="852"/>
      <c r="GL45" s="852"/>
      <c r="GM45" s="852"/>
      <c r="GN45" s="852"/>
      <c r="GO45" s="852"/>
      <c r="GP45" s="852"/>
      <c r="GQ45" s="852"/>
      <c r="GR45" s="852"/>
      <c r="GS45" s="852"/>
      <c r="GT45" s="852"/>
      <c r="GU45" s="852"/>
      <c r="GV45" s="852"/>
      <c r="GW45" s="852"/>
      <c r="GX45" s="852"/>
      <c r="GY45" s="852"/>
      <c r="GZ45" s="852"/>
      <c r="HA45" s="852"/>
      <c r="HB45" s="852"/>
      <c r="HC45" s="852"/>
      <c r="HD45" s="852"/>
      <c r="HE45" s="852"/>
      <c r="HF45" s="852"/>
      <c r="HG45" s="852"/>
      <c r="HH45" s="852"/>
      <c r="HI45" s="852"/>
      <c r="HJ45" s="852"/>
      <c r="HK45" s="852"/>
      <c r="HL45" s="852"/>
      <c r="HM45" s="852"/>
      <c r="HN45" s="852"/>
      <c r="HO45" s="852"/>
      <c r="HP45" s="852"/>
      <c r="HQ45" s="852"/>
      <c r="HR45" s="852"/>
      <c r="HS45" s="852"/>
      <c r="HT45" s="852"/>
      <c r="HU45" s="852"/>
      <c r="HV45" s="852"/>
      <c r="HW45" s="852"/>
      <c r="HX45" s="852"/>
      <c r="HY45" s="852"/>
      <c r="HZ45" s="852"/>
      <c r="IA45" s="852"/>
      <c r="IB45" s="852"/>
      <c r="IC45" s="852"/>
      <c r="ID45" s="852"/>
      <c r="IE45" s="852"/>
      <c r="IF45" s="852"/>
      <c r="IG45" s="852"/>
      <c r="IH45" s="852"/>
      <c r="II45" s="852"/>
      <c r="IJ45" s="852"/>
      <c r="IK45" s="852"/>
      <c r="IL45" s="852"/>
      <c r="IM45" s="852"/>
      <c r="IN45" s="852"/>
      <c r="IO45" s="852"/>
      <c r="IP45" s="852"/>
      <c r="IQ45" s="852"/>
      <c r="IR45" s="852"/>
      <c r="IS45" s="852"/>
      <c r="IT45" s="852"/>
      <c r="IU45" s="852"/>
      <c r="IV45" s="852"/>
    </row>
    <row r="46" spans="1:256" ht="17.25">
      <c r="A46" s="869">
        <v>39</v>
      </c>
      <c r="B46" s="876"/>
      <c r="C46" s="877" t="s">
        <v>639</v>
      </c>
      <c r="D46" s="218"/>
      <c r="E46" s="218"/>
      <c r="F46" s="218"/>
      <c r="G46" s="218"/>
      <c r="H46" s="218"/>
      <c r="I46" s="218"/>
      <c r="J46" s="218"/>
      <c r="K46" s="218"/>
      <c r="L46" s="218"/>
      <c r="M46" s="218">
        <v>30</v>
      </c>
      <c r="N46" s="218">
        <v>30</v>
      </c>
      <c r="O46" s="218">
        <v>-60</v>
      </c>
      <c r="P46" s="856"/>
      <c r="Q46" s="878">
        <f t="shared" si="0"/>
        <v>0</v>
      </c>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7"/>
      <c r="BI46" s="877"/>
      <c r="BJ46" s="877"/>
      <c r="BK46" s="877"/>
      <c r="BL46" s="877"/>
      <c r="BM46" s="877"/>
      <c r="BN46" s="877"/>
      <c r="BO46" s="877"/>
      <c r="BP46" s="877"/>
      <c r="BQ46" s="877"/>
      <c r="BR46" s="877"/>
      <c r="BS46" s="877"/>
      <c r="BT46" s="877"/>
      <c r="BU46" s="877"/>
      <c r="BV46" s="877"/>
      <c r="BW46" s="877"/>
      <c r="BX46" s="877"/>
      <c r="BY46" s="877"/>
      <c r="BZ46" s="877"/>
      <c r="CA46" s="877"/>
      <c r="CB46" s="877"/>
      <c r="CC46" s="877"/>
      <c r="CD46" s="877"/>
      <c r="CE46" s="877"/>
      <c r="CF46" s="877"/>
      <c r="CG46" s="877"/>
      <c r="CH46" s="877"/>
      <c r="CI46" s="877"/>
      <c r="CJ46" s="877"/>
      <c r="CK46" s="877"/>
      <c r="CL46" s="877"/>
      <c r="CM46" s="877"/>
      <c r="CN46" s="877"/>
      <c r="CO46" s="877"/>
      <c r="CP46" s="877"/>
      <c r="CQ46" s="877"/>
      <c r="CR46" s="877"/>
      <c r="CS46" s="877"/>
      <c r="CT46" s="877"/>
      <c r="CU46" s="877"/>
      <c r="CV46" s="877"/>
      <c r="CW46" s="877"/>
      <c r="CX46" s="877"/>
      <c r="CY46" s="877"/>
      <c r="CZ46" s="877"/>
      <c r="DA46" s="877"/>
      <c r="DB46" s="877"/>
      <c r="DC46" s="877"/>
      <c r="DD46" s="877"/>
      <c r="DE46" s="877"/>
      <c r="DF46" s="877"/>
      <c r="DG46" s="877"/>
      <c r="DH46" s="877"/>
      <c r="DI46" s="877"/>
      <c r="DJ46" s="877"/>
      <c r="DK46" s="877"/>
      <c r="DL46" s="877"/>
      <c r="DM46" s="877"/>
      <c r="DN46" s="877"/>
      <c r="DO46" s="877"/>
      <c r="DP46" s="877"/>
      <c r="DQ46" s="877"/>
      <c r="DR46" s="877"/>
      <c r="DS46" s="877"/>
      <c r="DT46" s="877"/>
      <c r="DU46" s="877"/>
      <c r="DV46" s="877"/>
      <c r="DW46" s="877"/>
      <c r="DX46" s="877"/>
      <c r="DY46" s="877"/>
      <c r="DZ46" s="877"/>
      <c r="EA46" s="877"/>
      <c r="EB46" s="877"/>
      <c r="EC46" s="877"/>
      <c r="ED46" s="877"/>
      <c r="EE46" s="877"/>
      <c r="EF46" s="877"/>
      <c r="EG46" s="877"/>
      <c r="EH46" s="877"/>
      <c r="EI46" s="877"/>
      <c r="EJ46" s="877"/>
      <c r="EK46" s="877"/>
      <c r="EL46" s="877"/>
      <c r="EM46" s="877"/>
      <c r="EN46" s="877"/>
      <c r="EO46" s="877"/>
      <c r="EP46" s="877"/>
      <c r="EQ46" s="877"/>
      <c r="ER46" s="877"/>
      <c r="ES46" s="877"/>
      <c r="ET46" s="877"/>
      <c r="EU46" s="877"/>
      <c r="EV46" s="877"/>
      <c r="EW46" s="877"/>
      <c r="EX46" s="877"/>
      <c r="EY46" s="877"/>
      <c r="EZ46" s="877"/>
      <c r="FA46" s="877"/>
      <c r="FB46" s="877"/>
      <c r="FC46" s="877"/>
      <c r="FD46" s="877"/>
      <c r="FE46" s="877"/>
      <c r="FF46" s="877"/>
      <c r="FG46" s="877"/>
      <c r="FH46" s="877"/>
      <c r="FI46" s="877"/>
      <c r="FJ46" s="877"/>
      <c r="FK46" s="877"/>
      <c r="FL46" s="877"/>
      <c r="FM46" s="877"/>
      <c r="FN46" s="877"/>
      <c r="FO46" s="877"/>
      <c r="FP46" s="877"/>
      <c r="FQ46" s="877"/>
      <c r="FR46" s="877"/>
      <c r="FS46" s="877"/>
      <c r="FT46" s="877"/>
      <c r="FU46" s="877"/>
      <c r="FV46" s="877"/>
      <c r="FW46" s="877"/>
      <c r="FX46" s="877"/>
      <c r="FY46" s="877"/>
      <c r="FZ46" s="877"/>
      <c r="GA46" s="877"/>
      <c r="GB46" s="877"/>
      <c r="GC46" s="877"/>
      <c r="GD46" s="877"/>
      <c r="GE46" s="877"/>
      <c r="GF46" s="877"/>
      <c r="GG46" s="877"/>
      <c r="GH46" s="877"/>
      <c r="GI46" s="877"/>
      <c r="GJ46" s="877"/>
      <c r="GK46" s="877"/>
      <c r="GL46" s="877"/>
      <c r="GM46" s="877"/>
      <c r="GN46" s="877"/>
      <c r="GO46" s="877"/>
      <c r="GP46" s="877"/>
      <c r="GQ46" s="877"/>
      <c r="GR46" s="877"/>
      <c r="GS46" s="877"/>
      <c r="GT46" s="877"/>
      <c r="GU46" s="877"/>
      <c r="GV46" s="877"/>
      <c r="GW46" s="877"/>
      <c r="GX46" s="877"/>
      <c r="GY46" s="877"/>
      <c r="GZ46" s="877"/>
      <c r="HA46" s="877"/>
      <c r="HB46" s="877"/>
      <c r="HC46" s="877"/>
      <c r="HD46" s="877"/>
      <c r="HE46" s="877"/>
      <c r="HF46" s="877"/>
      <c r="HG46" s="877"/>
      <c r="HH46" s="877"/>
      <c r="HI46" s="877"/>
      <c r="HJ46" s="877"/>
      <c r="HK46" s="877"/>
      <c r="HL46" s="877"/>
      <c r="HM46" s="877"/>
      <c r="HN46" s="877"/>
      <c r="HO46" s="877"/>
      <c r="HP46" s="877"/>
      <c r="HQ46" s="877"/>
      <c r="HR46" s="877"/>
      <c r="HS46" s="877"/>
      <c r="HT46" s="877"/>
      <c r="HU46" s="877"/>
      <c r="HV46" s="877"/>
      <c r="HW46" s="877"/>
      <c r="HX46" s="877"/>
      <c r="HY46" s="877"/>
      <c r="HZ46" s="877"/>
      <c r="IA46" s="877"/>
      <c r="IB46" s="877"/>
      <c r="IC46" s="877"/>
      <c r="ID46" s="877"/>
      <c r="IE46" s="877"/>
      <c r="IF46" s="877"/>
      <c r="IG46" s="877"/>
      <c r="IH46" s="877"/>
      <c r="II46" s="877"/>
      <c r="IJ46" s="877"/>
      <c r="IK46" s="877"/>
      <c r="IL46" s="877"/>
      <c r="IM46" s="877"/>
      <c r="IN46" s="877"/>
      <c r="IO46" s="877"/>
      <c r="IP46" s="877"/>
      <c r="IQ46" s="877"/>
      <c r="IR46" s="877"/>
      <c r="IS46" s="877"/>
      <c r="IT46" s="877"/>
      <c r="IU46" s="877"/>
      <c r="IV46" s="877"/>
    </row>
    <row r="47" spans="1:256" ht="17.25">
      <c r="A47" s="869">
        <v>40</v>
      </c>
      <c r="B47" s="875"/>
      <c r="C47" s="879" t="s">
        <v>1120</v>
      </c>
      <c r="D47" s="882">
        <f>SUM(D45:D46)</f>
        <v>969</v>
      </c>
      <c r="E47" s="882">
        <f aca="true" t="shared" si="10" ref="E47:P47">SUM(E45:E46)</f>
        <v>0</v>
      </c>
      <c r="F47" s="882">
        <f t="shared" si="10"/>
        <v>0</v>
      </c>
      <c r="G47" s="882">
        <f t="shared" si="10"/>
        <v>100</v>
      </c>
      <c r="H47" s="882">
        <f t="shared" si="10"/>
        <v>80</v>
      </c>
      <c r="I47" s="882">
        <f t="shared" si="10"/>
        <v>344</v>
      </c>
      <c r="J47" s="882">
        <f t="shared" si="10"/>
        <v>0</v>
      </c>
      <c r="K47" s="882">
        <f t="shared" si="10"/>
        <v>0</v>
      </c>
      <c r="L47" s="882">
        <f t="shared" si="10"/>
        <v>0</v>
      </c>
      <c r="M47" s="882">
        <f t="shared" si="10"/>
        <v>410</v>
      </c>
      <c r="N47" s="882">
        <f t="shared" si="10"/>
        <v>80</v>
      </c>
      <c r="O47" s="882">
        <f t="shared" si="10"/>
        <v>1411</v>
      </c>
      <c r="P47" s="882">
        <f t="shared" si="10"/>
        <v>0</v>
      </c>
      <c r="Q47" s="881">
        <f t="shared" si="0"/>
        <v>3394</v>
      </c>
      <c r="R47" s="867"/>
      <c r="S47" s="867"/>
      <c r="T47" s="867"/>
      <c r="U47" s="867"/>
      <c r="V47" s="867"/>
      <c r="W47" s="867"/>
      <c r="X47" s="867"/>
      <c r="Y47" s="867"/>
      <c r="Z47" s="867"/>
      <c r="AA47" s="867"/>
      <c r="AB47" s="867"/>
      <c r="AC47" s="867"/>
      <c r="AD47" s="867"/>
      <c r="AE47" s="867"/>
      <c r="AF47" s="867"/>
      <c r="AG47" s="867"/>
      <c r="AH47" s="867"/>
      <c r="AI47" s="867"/>
      <c r="AJ47" s="867"/>
      <c r="AK47" s="867"/>
      <c r="AL47" s="867"/>
      <c r="AM47" s="867"/>
      <c r="AN47" s="867"/>
      <c r="AO47" s="867"/>
      <c r="AP47" s="867"/>
      <c r="AQ47" s="867"/>
      <c r="AR47" s="867"/>
      <c r="AS47" s="867"/>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867"/>
      <c r="BZ47" s="867"/>
      <c r="CA47" s="867"/>
      <c r="CB47" s="867"/>
      <c r="CC47" s="867"/>
      <c r="CD47" s="867"/>
      <c r="CE47" s="867"/>
      <c r="CF47" s="867"/>
      <c r="CG47" s="867"/>
      <c r="CH47" s="867"/>
      <c r="CI47" s="867"/>
      <c r="CJ47" s="867"/>
      <c r="CK47" s="867"/>
      <c r="CL47" s="867"/>
      <c r="CM47" s="867"/>
      <c r="CN47" s="867"/>
      <c r="CO47" s="867"/>
      <c r="CP47" s="867"/>
      <c r="CQ47" s="867"/>
      <c r="CR47" s="867"/>
      <c r="CS47" s="867"/>
      <c r="CT47" s="867"/>
      <c r="CU47" s="867"/>
      <c r="CV47" s="867"/>
      <c r="CW47" s="867"/>
      <c r="CX47" s="867"/>
      <c r="CY47" s="867"/>
      <c r="CZ47" s="867"/>
      <c r="DA47" s="867"/>
      <c r="DB47" s="867"/>
      <c r="DC47" s="867"/>
      <c r="DD47" s="867"/>
      <c r="DE47" s="867"/>
      <c r="DF47" s="867"/>
      <c r="DG47" s="867"/>
      <c r="DH47" s="867"/>
      <c r="DI47" s="867"/>
      <c r="DJ47" s="867"/>
      <c r="DK47" s="867"/>
      <c r="DL47" s="867"/>
      <c r="DM47" s="867"/>
      <c r="DN47" s="867"/>
      <c r="DO47" s="867"/>
      <c r="DP47" s="867"/>
      <c r="DQ47" s="867"/>
      <c r="DR47" s="867"/>
      <c r="DS47" s="867"/>
      <c r="DT47" s="867"/>
      <c r="DU47" s="867"/>
      <c r="DV47" s="867"/>
      <c r="DW47" s="867"/>
      <c r="DX47" s="867"/>
      <c r="DY47" s="867"/>
      <c r="DZ47" s="867"/>
      <c r="EA47" s="867"/>
      <c r="EB47" s="867"/>
      <c r="EC47" s="867"/>
      <c r="ED47" s="867"/>
      <c r="EE47" s="867"/>
      <c r="EF47" s="867"/>
      <c r="EG47" s="867"/>
      <c r="EH47" s="867"/>
      <c r="EI47" s="867"/>
      <c r="EJ47" s="867"/>
      <c r="EK47" s="867"/>
      <c r="EL47" s="867"/>
      <c r="EM47" s="867"/>
      <c r="EN47" s="867"/>
      <c r="EO47" s="867"/>
      <c r="EP47" s="867"/>
      <c r="EQ47" s="867"/>
      <c r="ER47" s="867"/>
      <c r="ES47" s="867"/>
      <c r="ET47" s="867"/>
      <c r="EU47" s="867"/>
      <c r="EV47" s="867"/>
      <c r="EW47" s="867"/>
      <c r="EX47" s="867"/>
      <c r="EY47" s="867"/>
      <c r="EZ47" s="867"/>
      <c r="FA47" s="867"/>
      <c r="FB47" s="867"/>
      <c r="FC47" s="867"/>
      <c r="FD47" s="867"/>
      <c r="FE47" s="867"/>
      <c r="FF47" s="867"/>
      <c r="FG47" s="867"/>
      <c r="FH47" s="867"/>
      <c r="FI47" s="867"/>
      <c r="FJ47" s="867"/>
      <c r="FK47" s="867"/>
      <c r="FL47" s="867"/>
      <c r="FM47" s="867"/>
      <c r="FN47" s="867"/>
      <c r="FO47" s="867"/>
      <c r="FP47" s="867"/>
      <c r="FQ47" s="867"/>
      <c r="FR47" s="867"/>
      <c r="FS47" s="867"/>
      <c r="FT47" s="867"/>
      <c r="FU47" s="867"/>
      <c r="FV47" s="867"/>
      <c r="FW47" s="867"/>
      <c r="FX47" s="867"/>
      <c r="FY47" s="867"/>
      <c r="FZ47" s="867"/>
      <c r="GA47" s="867"/>
      <c r="GB47" s="867"/>
      <c r="GC47" s="867"/>
      <c r="GD47" s="867"/>
      <c r="GE47" s="867"/>
      <c r="GF47" s="867"/>
      <c r="GG47" s="867"/>
      <c r="GH47" s="867"/>
      <c r="GI47" s="867"/>
      <c r="GJ47" s="867"/>
      <c r="GK47" s="867"/>
      <c r="GL47" s="867"/>
      <c r="GM47" s="867"/>
      <c r="GN47" s="867"/>
      <c r="GO47" s="867"/>
      <c r="GP47" s="867"/>
      <c r="GQ47" s="867"/>
      <c r="GR47" s="867"/>
      <c r="GS47" s="867"/>
      <c r="GT47" s="867"/>
      <c r="GU47" s="867"/>
      <c r="GV47" s="867"/>
      <c r="GW47" s="867"/>
      <c r="GX47" s="867"/>
      <c r="GY47" s="867"/>
      <c r="GZ47" s="867"/>
      <c r="HA47" s="867"/>
      <c r="HB47" s="867"/>
      <c r="HC47" s="867"/>
      <c r="HD47" s="867"/>
      <c r="HE47" s="867"/>
      <c r="HF47" s="867"/>
      <c r="HG47" s="867"/>
      <c r="HH47" s="867"/>
      <c r="HI47" s="867"/>
      <c r="HJ47" s="867"/>
      <c r="HK47" s="867"/>
      <c r="HL47" s="867"/>
      <c r="HM47" s="867"/>
      <c r="HN47" s="867"/>
      <c r="HO47" s="867"/>
      <c r="HP47" s="867"/>
      <c r="HQ47" s="867"/>
      <c r="HR47" s="867"/>
      <c r="HS47" s="867"/>
      <c r="HT47" s="867"/>
      <c r="HU47" s="867"/>
      <c r="HV47" s="867"/>
      <c r="HW47" s="867"/>
      <c r="HX47" s="867"/>
      <c r="HY47" s="867"/>
      <c r="HZ47" s="867"/>
      <c r="IA47" s="867"/>
      <c r="IB47" s="867"/>
      <c r="IC47" s="867"/>
      <c r="ID47" s="867"/>
      <c r="IE47" s="867"/>
      <c r="IF47" s="867"/>
      <c r="IG47" s="867"/>
      <c r="IH47" s="867"/>
      <c r="II47" s="867"/>
      <c r="IJ47" s="867"/>
      <c r="IK47" s="867"/>
      <c r="IL47" s="867"/>
      <c r="IM47" s="867"/>
      <c r="IN47" s="867"/>
      <c r="IO47" s="867"/>
      <c r="IP47" s="867"/>
      <c r="IQ47" s="867"/>
      <c r="IR47" s="867"/>
      <c r="IS47" s="867"/>
      <c r="IT47" s="867"/>
      <c r="IU47" s="867"/>
      <c r="IV47" s="867"/>
    </row>
    <row r="48" spans="1:256" s="1429" customFormat="1" ht="30" customHeight="1">
      <c r="A48" s="869">
        <v>41</v>
      </c>
      <c r="B48" s="1425" t="s">
        <v>695</v>
      </c>
      <c r="C48" s="1426" t="s">
        <v>686</v>
      </c>
      <c r="D48" s="1427"/>
      <c r="E48" s="1427"/>
      <c r="F48" s="1427"/>
      <c r="G48" s="1427"/>
      <c r="H48" s="1427"/>
      <c r="I48" s="1427"/>
      <c r="J48" s="1427"/>
      <c r="K48" s="1427"/>
      <c r="L48" s="1427"/>
      <c r="M48" s="1427"/>
      <c r="N48" s="1427"/>
      <c r="O48" s="1427">
        <v>2000</v>
      </c>
      <c r="P48" s="1427">
        <v>1423</v>
      </c>
      <c r="Q48" s="1428">
        <f t="shared" si="0"/>
        <v>3423</v>
      </c>
      <c r="R48" s="1426"/>
      <c r="S48" s="1426"/>
      <c r="T48" s="1426"/>
      <c r="U48" s="1426"/>
      <c r="V48" s="1426"/>
      <c r="W48" s="1426"/>
      <c r="X48" s="1426"/>
      <c r="Y48" s="1426"/>
      <c r="Z48" s="1426"/>
      <c r="AA48" s="1426"/>
      <c r="AB48" s="1426"/>
      <c r="AC48" s="1426"/>
      <c r="AD48" s="1426"/>
      <c r="AE48" s="1426"/>
      <c r="AF48" s="1426"/>
      <c r="AG48" s="1426"/>
      <c r="AH48" s="1426"/>
      <c r="AI48" s="1426"/>
      <c r="AJ48" s="1426"/>
      <c r="AK48" s="1426"/>
      <c r="AL48" s="1426"/>
      <c r="AM48" s="1426"/>
      <c r="AN48" s="1426"/>
      <c r="AO48" s="1426"/>
      <c r="AP48" s="1426"/>
      <c r="AQ48" s="1426"/>
      <c r="AR48" s="1426"/>
      <c r="AS48" s="1426"/>
      <c r="AT48" s="1426"/>
      <c r="AU48" s="1426"/>
      <c r="AV48" s="1426"/>
      <c r="AW48" s="1426"/>
      <c r="AX48" s="1426"/>
      <c r="AY48" s="1426"/>
      <c r="AZ48" s="1426"/>
      <c r="BA48" s="1426"/>
      <c r="BB48" s="1426"/>
      <c r="BC48" s="1426"/>
      <c r="BD48" s="1426"/>
      <c r="BE48" s="1426"/>
      <c r="BF48" s="1426"/>
      <c r="BG48" s="1426"/>
      <c r="BH48" s="1426"/>
      <c r="BI48" s="1426"/>
      <c r="BJ48" s="1426"/>
      <c r="BK48" s="1426"/>
      <c r="BL48" s="1426"/>
      <c r="BM48" s="1426"/>
      <c r="BN48" s="1426"/>
      <c r="BO48" s="1426"/>
      <c r="BP48" s="1426"/>
      <c r="BQ48" s="1426"/>
      <c r="BR48" s="1426"/>
      <c r="BS48" s="1426"/>
      <c r="BT48" s="1426"/>
      <c r="BU48" s="1426"/>
      <c r="BV48" s="1426"/>
      <c r="BW48" s="1426"/>
      <c r="BX48" s="1426"/>
      <c r="BY48" s="1426"/>
      <c r="BZ48" s="1426"/>
      <c r="CA48" s="1426"/>
      <c r="CB48" s="1426"/>
      <c r="CC48" s="1426"/>
      <c r="CD48" s="1426"/>
      <c r="CE48" s="1426"/>
      <c r="CF48" s="1426"/>
      <c r="CG48" s="1426"/>
      <c r="CH48" s="1426"/>
      <c r="CI48" s="1426"/>
      <c r="CJ48" s="1426"/>
      <c r="CK48" s="1426"/>
      <c r="CL48" s="1426"/>
      <c r="CM48" s="1426"/>
      <c r="CN48" s="1426"/>
      <c r="CO48" s="1426"/>
      <c r="CP48" s="1426"/>
      <c r="CQ48" s="1426"/>
      <c r="CR48" s="1426"/>
      <c r="CS48" s="1426"/>
      <c r="CT48" s="1426"/>
      <c r="CU48" s="1426"/>
      <c r="CV48" s="1426"/>
      <c r="CW48" s="1426"/>
      <c r="CX48" s="1426"/>
      <c r="CY48" s="1426"/>
      <c r="CZ48" s="1426"/>
      <c r="DA48" s="1426"/>
      <c r="DB48" s="1426"/>
      <c r="DC48" s="1426"/>
      <c r="DD48" s="1426"/>
      <c r="DE48" s="1426"/>
      <c r="DF48" s="1426"/>
      <c r="DG48" s="1426"/>
      <c r="DH48" s="1426"/>
      <c r="DI48" s="1426"/>
      <c r="DJ48" s="1426"/>
      <c r="DK48" s="1426"/>
      <c r="DL48" s="1426"/>
      <c r="DM48" s="1426"/>
      <c r="DN48" s="1426"/>
      <c r="DO48" s="1426"/>
      <c r="DP48" s="1426"/>
      <c r="DQ48" s="1426"/>
      <c r="DR48" s="1426"/>
      <c r="DS48" s="1426"/>
      <c r="DT48" s="1426"/>
      <c r="DU48" s="1426"/>
      <c r="DV48" s="1426"/>
      <c r="DW48" s="1426"/>
      <c r="DX48" s="1426"/>
      <c r="DY48" s="1426"/>
      <c r="DZ48" s="1426"/>
      <c r="EA48" s="1426"/>
      <c r="EB48" s="1426"/>
      <c r="EC48" s="1426"/>
      <c r="ED48" s="1426"/>
      <c r="EE48" s="1426"/>
      <c r="EF48" s="1426"/>
      <c r="EG48" s="1426"/>
      <c r="EH48" s="1426"/>
      <c r="EI48" s="1426"/>
      <c r="EJ48" s="1426"/>
      <c r="EK48" s="1426"/>
      <c r="EL48" s="1426"/>
      <c r="EM48" s="1426"/>
      <c r="EN48" s="1426"/>
      <c r="EO48" s="1426"/>
      <c r="EP48" s="1426"/>
      <c r="EQ48" s="1426"/>
      <c r="ER48" s="1426"/>
      <c r="ES48" s="1426"/>
      <c r="ET48" s="1426"/>
      <c r="EU48" s="1426"/>
      <c r="EV48" s="1426"/>
      <c r="EW48" s="1426"/>
      <c r="EX48" s="1426"/>
      <c r="EY48" s="1426"/>
      <c r="EZ48" s="1426"/>
      <c r="FA48" s="1426"/>
      <c r="FB48" s="1426"/>
      <c r="FC48" s="1426"/>
      <c r="FD48" s="1426"/>
      <c r="FE48" s="1426"/>
      <c r="FF48" s="1426"/>
      <c r="FG48" s="1426"/>
      <c r="FH48" s="1426"/>
      <c r="FI48" s="1426"/>
      <c r="FJ48" s="1426"/>
      <c r="FK48" s="1426"/>
      <c r="FL48" s="1426"/>
      <c r="FM48" s="1426"/>
      <c r="FN48" s="1426"/>
      <c r="FO48" s="1426"/>
      <c r="FP48" s="1426"/>
      <c r="FQ48" s="1426"/>
      <c r="FR48" s="1426"/>
      <c r="FS48" s="1426"/>
      <c r="FT48" s="1426"/>
      <c r="FU48" s="1426"/>
      <c r="FV48" s="1426"/>
      <c r="FW48" s="1426"/>
      <c r="FX48" s="1426"/>
      <c r="FY48" s="1426"/>
      <c r="FZ48" s="1426"/>
      <c r="GA48" s="1426"/>
      <c r="GB48" s="1426"/>
      <c r="GC48" s="1426"/>
      <c r="GD48" s="1426"/>
      <c r="GE48" s="1426"/>
      <c r="GF48" s="1426"/>
      <c r="GG48" s="1426"/>
      <c r="GH48" s="1426"/>
      <c r="GI48" s="1426"/>
      <c r="GJ48" s="1426"/>
      <c r="GK48" s="1426"/>
      <c r="GL48" s="1426"/>
      <c r="GM48" s="1426"/>
      <c r="GN48" s="1426"/>
      <c r="GO48" s="1426"/>
      <c r="GP48" s="1426"/>
      <c r="GQ48" s="1426"/>
      <c r="GR48" s="1426"/>
      <c r="GS48" s="1426"/>
      <c r="GT48" s="1426"/>
      <c r="GU48" s="1426"/>
      <c r="GV48" s="1426"/>
      <c r="GW48" s="1426"/>
      <c r="GX48" s="1426"/>
      <c r="GY48" s="1426"/>
      <c r="GZ48" s="1426"/>
      <c r="HA48" s="1426"/>
      <c r="HB48" s="1426"/>
      <c r="HC48" s="1426"/>
      <c r="HD48" s="1426"/>
      <c r="HE48" s="1426"/>
      <c r="HF48" s="1426"/>
      <c r="HG48" s="1426"/>
      <c r="HH48" s="1426"/>
      <c r="HI48" s="1426"/>
      <c r="HJ48" s="1426"/>
      <c r="HK48" s="1426"/>
      <c r="HL48" s="1426"/>
      <c r="HM48" s="1426"/>
      <c r="HN48" s="1426"/>
      <c r="HO48" s="1426"/>
      <c r="HP48" s="1426"/>
      <c r="HQ48" s="1426"/>
      <c r="HR48" s="1426"/>
      <c r="HS48" s="1426"/>
      <c r="HT48" s="1426"/>
      <c r="HU48" s="1426"/>
      <c r="HV48" s="1426"/>
      <c r="HW48" s="1426"/>
      <c r="HX48" s="1426"/>
      <c r="HY48" s="1426"/>
      <c r="HZ48" s="1426"/>
      <c r="IA48" s="1426"/>
      <c r="IB48" s="1426"/>
      <c r="IC48" s="1426"/>
      <c r="ID48" s="1426"/>
      <c r="IE48" s="1426"/>
      <c r="IF48" s="1426"/>
      <c r="IG48" s="1426"/>
      <c r="IH48" s="1426"/>
      <c r="II48" s="1426"/>
      <c r="IJ48" s="1426"/>
      <c r="IK48" s="1426"/>
      <c r="IL48" s="1426"/>
      <c r="IM48" s="1426"/>
      <c r="IN48" s="1426"/>
      <c r="IO48" s="1426"/>
      <c r="IP48" s="1426"/>
      <c r="IQ48" s="1426"/>
      <c r="IR48" s="1426"/>
      <c r="IS48" s="1426"/>
      <c r="IT48" s="1426"/>
      <c r="IU48" s="1426"/>
      <c r="IV48" s="1426"/>
    </row>
    <row r="49" spans="1:256" s="867" customFormat="1" ht="18" customHeight="1">
      <c r="A49" s="869">
        <v>42</v>
      </c>
      <c r="B49" s="875"/>
      <c r="C49" s="867" t="s">
        <v>1080</v>
      </c>
      <c r="D49" s="1009">
        <v>457</v>
      </c>
      <c r="E49" s="1009">
        <v>0</v>
      </c>
      <c r="F49" s="1009">
        <v>0</v>
      </c>
      <c r="G49" s="1009">
        <v>150</v>
      </c>
      <c r="H49" s="1009">
        <v>25</v>
      </c>
      <c r="I49" s="1009">
        <v>50</v>
      </c>
      <c r="J49" s="1009">
        <v>0</v>
      </c>
      <c r="K49" s="1009">
        <v>0</v>
      </c>
      <c r="L49" s="1009">
        <v>0</v>
      </c>
      <c r="M49" s="1009">
        <v>905</v>
      </c>
      <c r="N49" s="1009">
        <v>675</v>
      </c>
      <c r="O49" s="1009">
        <v>1161</v>
      </c>
      <c r="P49" s="1009">
        <v>0</v>
      </c>
      <c r="Q49" s="978">
        <f>SUM(D49:P49)</f>
        <v>3423</v>
      </c>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AP49" s="852"/>
      <c r="AQ49" s="852"/>
      <c r="AR49" s="852"/>
      <c r="AS49" s="852"/>
      <c r="AT49" s="852"/>
      <c r="AU49" s="852"/>
      <c r="AV49" s="852"/>
      <c r="AW49" s="852"/>
      <c r="AX49" s="852"/>
      <c r="AY49" s="852"/>
      <c r="AZ49" s="852"/>
      <c r="BA49" s="852"/>
      <c r="BB49" s="852"/>
      <c r="BC49" s="852"/>
      <c r="BD49" s="852"/>
      <c r="BE49" s="852"/>
      <c r="BF49" s="852"/>
      <c r="BG49" s="852"/>
      <c r="BH49" s="852"/>
      <c r="BI49" s="852"/>
      <c r="BJ49" s="852"/>
      <c r="BK49" s="852"/>
      <c r="BL49" s="852"/>
      <c r="BM49" s="852"/>
      <c r="BN49" s="852"/>
      <c r="BO49" s="852"/>
      <c r="BP49" s="852"/>
      <c r="BQ49" s="852"/>
      <c r="BR49" s="852"/>
      <c r="BS49" s="852"/>
      <c r="BT49" s="852"/>
      <c r="BU49" s="852"/>
      <c r="BV49" s="852"/>
      <c r="BW49" s="852"/>
      <c r="BX49" s="852"/>
      <c r="BY49" s="852"/>
      <c r="BZ49" s="852"/>
      <c r="CA49" s="852"/>
      <c r="CB49" s="852"/>
      <c r="CC49" s="852"/>
      <c r="CD49" s="852"/>
      <c r="CE49" s="852"/>
      <c r="CF49" s="852"/>
      <c r="CG49" s="852"/>
      <c r="CH49" s="852"/>
      <c r="CI49" s="852"/>
      <c r="CJ49" s="852"/>
      <c r="CK49" s="852"/>
      <c r="CL49" s="852"/>
      <c r="CM49" s="852"/>
      <c r="CN49" s="852"/>
      <c r="CO49" s="852"/>
      <c r="CP49" s="852"/>
      <c r="CQ49" s="852"/>
      <c r="CR49" s="852"/>
      <c r="CS49" s="852"/>
      <c r="CT49" s="852"/>
      <c r="CU49" s="852"/>
      <c r="CV49" s="852"/>
      <c r="CW49" s="852"/>
      <c r="CX49" s="852"/>
      <c r="CY49" s="852"/>
      <c r="CZ49" s="852"/>
      <c r="DA49" s="852"/>
      <c r="DB49" s="852"/>
      <c r="DC49" s="852"/>
      <c r="DD49" s="852"/>
      <c r="DE49" s="852"/>
      <c r="DF49" s="852"/>
      <c r="DG49" s="852"/>
      <c r="DH49" s="852"/>
      <c r="DI49" s="852"/>
      <c r="DJ49" s="852"/>
      <c r="DK49" s="852"/>
      <c r="DL49" s="852"/>
      <c r="DM49" s="852"/>
      <c r="DN49" s="852"/>
      <c r="DO49" s="852"/>
      <c r="DP49" s="852"/>
      <c r="DQ49" s="852"/>
      <c r="DR49" s="852"/>
      <c r="DS49" s="852"/>
      <c r="DT49" s="852"/>
      <c r="DU49" s="852"/>
      <c r="DV49" s="852"/>
      <c r="DW49" s="852"/>
      <c r="DX49" s="852"/>
      <c r="DY49" s="852"/>
      <c r="DZ49" s="852"/>
      <c r="EA49" s="852"/>
      <c r="EB49" s="852"/>
      <c r="EC49" s="852"/>
      <c r="ED49" s="852"/>
      <c r="EE49" s="852"/>
      <c r="EF49" s="852"/>
      <c r="EG49" s="852"/>
      <c r="EH49" s="852"/>
      <c r="EI49" s="852"/>
      <c r="EJ49" s="852"/>
      <c r="EK49" s="852"/>
      <c r="EL49" s="852"/>
      <c r="EM49" s="852"/>
      <c r="EN49" s="852"/>
      <c r="EO49" s="852"/>
      <c r="EP49" s="852"/>
      <c r="EQ49" s="852"/>
      <c r="ER49" s="852"/>
      <c r="ES49" s="852"/>
      <c r="ET49" s="852"/>
      <c r="EU49" s="852"/>
      <c r="EV49" s="852"/>
      <c r="EW49" s="852"/>
      <c r="EX49" s="852"/>
      <c r="EY49" s="852"/>
      <c r="EZ49" s="852"/>
      <c r="FA49" s="852"/>
      <c r="FB49" s="852"/>
      <c r="FC49" s="852"/>
      <c r="FD49" s="852"/>
      <c r="FE49" s="852"/>
      <c r="FF49" s="852"/>
      <c r="FG49" s="852"/>
      <c r="FH49" s="852"/>
      <c r="FI49" s="852"/>
      <c r="FJ49" s="852"/>
      <c r="FK49" s="852"/>
      <c r="FL49" s="852"/>
      <c r="FM49" s="852"/>
      <c r="FN49" s="852"/>
      <c r="FO49" s="852"/>
      <c r="FP49" s="852"/>
      <c r="FQ49" s="852"/>
      <c r="FR49" s="852"/>
      <c r="FS49" s="852"/>
      <c r="FT49" s="852"/>
      <c r="FU49" s="852"/>
      <c r="FV49" s="852"/>
      <c r="FW49" s="852"/>
      <c r="FX49" s="852"/>
      <c r="FY49" s="852"/>
      <c r="FZ49" s="852"/>
      <c r="GA49" s="852"/>
      <c r="GB49" s="852"/>
      <c r="GC49" s="852"/>
      <c r="GD49" s="852"/>
      <c r="GE49" s="852"/>
      <c r="GF49" s="852"/>
      <c r="GG49" s="852"/>
      <c r="GH49" s="852"/>
      <c r="GI49" s="852"/>
      <c r="GJ49" s="852"/>
      <c r="GK49" s="852"/>
      <c r="GL49" s="852"/>
      <c r="GM49" s="852"/>
      <c r="GN49" s="852"/>
      <c r="GO49" s="852"/>
      <c r="GP49" s="852"/>
      <c r="GQ49" s="852"/>
      <c r="GR49" s="852"/>
      <c r="GS49" s="852"/>
      <c r="GT49" s="852"/>
      <c r="GU49" s="852"/>
      <c r="GV49" s="852"/>
      <c r="GW49" s="852"/>
      <c r="GX49" s="852"/>
      <c r="GY49" s="852"/>
      <c r="GZ49" s="852"/>
      <c r="HA49" s="852"/>
      <c r="HB49" s="852"/>
      <c r="HC49" s="852"/>
      <c r="HD49" s="852"/>
      <c r="HE49" s="852"/>
      <c r="HF49" s="852"/>
      <c r="HG49" s="852"/>
      <c r="HH49" s="852"/>
      <c r="HI49" s="852"/>
      <c r="HJ49" s="852"/>
      <c r="HK49" s="852"/>
      <c r="HL49" s="852"/>
      <c r="HM49" s="852"/>
      <c r="HN49" s="852"/>
      <c r="HO49" s="852"/>
      <c r="HP49" s="852"/>
      <c r="HQ49" s="852"/>
      <c r="HR49" s="852"/>
      <c r="HS49" s="852"/>
      <c r="HT49" s="852"/>
      <c r="HU49" s="852"/>
      <c r="HV49" s="852"/>
      <c r="HW49" s="852"/>
      <c r="HX49" s="852"/>
      <c r="HY49" s="852"/>
      <c r="HZ49" s="852"/>
      <c r="IA49" s="852"/>
      <c r="IB49" s="852"/>
      <c r="IC49" s="852"/>
      <c r="ID49" s="852"/>
      <c r="IE49" s="852"/>
      <c r="IF49" s="852"/>
      <c r="IG49" s="852"/>
      <c r="IH49" s="852"/>
      <c r="II49" s="852"/>
      <c r="IJ49" s="852"/>
      <c r="IK49" s="852"/>
      <c r="IL49" s="852"/>
      <c r="IM49" s="852"/>
      <c r="IN49" s="852"/>
      <c r="IO49" s="852"/>
      <c r="IP49" s="852"/>
      <c r="IQ49" s="852"/>
      <c r="IR49" s="852"/>
      <c r="IS49" s="852"/>
      <c r="IT49" s="852"/>
      <c r="IU49" s="852"/>
      <c r="IV49" s="852"/>
    </row>
    <row r="50" spans="1:256" ht="17.25">
      <c r="A50" s="869">
        <v>43</v>
      </c>
      <c r="B50" s="876"/>
      <c r="C50" s="877" t="s">
        <v>639</v>
      </c>
      <c r="D50" s="218"/>
      <c r="E50" s="218"/>
      <c r="F50" s="218"/>
      <c r="G50" s="218"/>
      <c r="H50" s="218"/>
      <c r="I50" s="218"/>
      <c r="J50" s="218"/>
      <c r="K50" s="218"/>
      <c r="L50" s="218"/>
      <c r="M50" s="218">
        <v>300</v>
      </c>
      <c r="N50" s="218"/>
      <c r="O50" s="218">
        <v>-300</v>
      </c>
      <c r="P50" s="856"/>
      <c r="Q50" s="878">
        <f t="shared" si="0"/>
        <v>0</v>
      </c>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7"/>
      <c r="AY50" s="877"/>
      <c r="AZ50" s="877"/>
      <c r="BA50" s="877"/>
      <c r="BB50" s="877"/>
      <c r="BC50" s="877"/>
      <c r="BD50" s="877"/>
      <c r="BE50" s="877"/>
      <c r="BF50" s="877"/>
      <c r="BG50" s="877"/>
      <c r="BH50" s="877"/>
      <c r="BI50" s="877"/>
      <c r="BJ50" s="877"/>
      <c r="BK50" s="877"/>
      <c r="BL50" s="877"/>
      <c r="BM50" s="877"/>
      <c r="BN50" s="877"/>
      <c r="BO50" s="877"/>
      <c r="BP50" s="877"/>
      <c r="BQ50" s="877"/>
      <c r="BR50" s="877"/>
      <c r="BS50" s="877"/>
      <c r="BT50" s="877"/>
      <c r="BU50" s="877"/>
      <c r="BV50" s="877"/>
      <c r="BW50" s="877"/>
      <c r="BX50" s="877"/>
      <c r="BY50" s="877"/>
      <c r="BZ50" s="877"/>
      <c r="CA50" s="877"/>
      <c r="CB50" s="877"/>
      <c r="CC50" s="877"/>
      <c r="CD50" s="877"/>
      <c r="CE50" s="877"/>
      <c r="CF50" s="877"/>
      <c r="CG50" s="877"/>
      <c r="CH50" s="877"/>
      <c r="CI50" s="877"/>
      <c r="CJ50" s="877"/>
      <c r="CK50" s="877"/>
      <c r="CL50" s="877"/>
      <c r="CM50" s="877"/>
      <c r="CN50" s="877"/>
      <c r="CO50" s="877"/>
      <c r="CP50" s="877"/>
      <c r="CQ50" s="877"/>
      <c r="CR50" s="877"/>
      <c r="CS50" s="877"/>
      <c r="CT50" s="877"/>
      <c r="CU50" s="877"/>
      <c r="CV50" s="877"/>
      <c r="CW50" s="877"/>
      <c r="CX50" s="877"/>
      <c r="CY50" s="877"/>
      <c r="CZ50" s="877"/>
      <c r="DA50" s="877"/>
      <c r="DB50" s="877"/>
      <c r="DC50" s="877"/>
      <c r="DD50" s="877"/>
      <c r="DE50" s="877"/>
      <c r="DF50" s="877"/>
      <c r="DG50" s="877"/>
      <c r="DH50" s="877"/>
      <c r="DI50" s="877"/>
      <c r="DJ50" s="877"/>
      <c r="DK50" s="877"/>
      <c r="DL50" s="877"/>
      <c r="DM50" s="877"/>
      <c r="DN50" s="877"/>
      <c r="DO50" s="877"/>
      <c r="DP50" s="877"/>
      <c r="DQ50" s="877"/>
      <c r="DR50" s="877"/>
      <c r="DS50" s="877"/>
      <c r="DT50" s="877"/>
      <c r="DU50" s="877"/>
      <c r="DV50" s="877"/>
      <c r="DW50" s="877"/>
      <c r="DX50" s="877"/>
      <c r="DY50" s="877"/>
      <c r="DZ50" s="877"/>
      <c r="EA50" s="877"/>
      <c r="EB50" s="877"/>
      <c r="EC50" s="877"/>
      <c r="ED50" s="877"/>
      <c r="EE50" s="877"/>
      <c r="EF50" s="877"/>
      <c r="EG50" s="877"/>
      <c r="EH50" s="877"/>
      <c r="EI50" s="877"/>
      <c r="EJ50" s="877"/>
      <c r="EK50" s="877"/>
      <c r="EL50" s="877"/>
      <c r="EM50" s="877"/>
      <c r="EN50" s="877"/>
      <c r="EO50" s="877"/>
      <c r="EP50" s="877"/>
      <c r="EQ50" s="877"/>
      <c r="ER50" s="877"/>
      <c r="ES50" s="877"/>
      <c r="ET50" s="877"/>
      <c r="EU50" s="877"/>
      <c r="EV50" s="877"/>
      <c r="EW50" s="877"/>
      <c r="EX50" s="877"/>
      <c r="EY50" s="877"/>
      <c r="EZ50" s="877"/>
      <c r="FA50" s="877"/>
      <c r="FB50" s="877"/>
      <c r="FC50" s="877"/>
      <c r="FD50" s="877"/>
      <c r="FE50" s="877"/>
      <c r="FF50" s="877"/>
      <c r="FG50" s="877"/>
      <c r="FH50" s="877"/>
      <c r="FI50" s="877"/>
      <c r="FJ50" s="877"/>
      <c r="FK50" s="877"/>
      <c r="FL50" s="877"/>
      <c r="FM50" s="877"/>
      <c r="FN50" s="877"/>
      <c r="FO50" s="877"/>
      <c r="FP50" s="877"/>
      <c r="FQ50" s="877"/>
      <c r="FR50" s="877"/>
      <c r="FS50" s="877"/>
      <c r="FT50" s="877"/>
      <c r="FU50" s="877"/>
      <c r="FV50" s="877"/>
      <c r="FW50" s="877"/>
      <c r="FX50" s="877"/>
      <c r="FY50" s="877"/>
      <c r="FZ50" s="877"/>
      <c r="GA50" s="877"/>
      <c r="GB50" s="877"/>
      <c r="GC50" s="877"/>
      <c r="GD50" s="877"/>
      <c r="GE50" s="877"/>
      <c r="GF50" s="877"/>
      <c r="GG50" s="877"/>
      <c r="GH50" s="877"/>
      <c r="GI50" s="877"/>
      <c r="GJ50" s="877"/>
      <c r="GK50" s="877"/>
      <c r="GL50" s="877"/>
      <c r="GM50" s="877"/>
      <c r="GN50" s="877"/>
      <c r="GO50" s="877"/>
      <c r="GP50" s="877"/>
      <c r="GQ50" s="877"/>
      <c r="GR50" s="877"/>
      <c r="GS50" s="877"/>
      <c r="GT50" s="877"/>
      <c r="GU50" s="877"/>
      <c r="GV50" s="877"/>
      <c r="GW50" s="877"/>
      <c r="GX50" s="877"/>
      <c r="GY50" s="877"/>
      <c r="GZ50" s="877"/>
      <c r="HA50" s="877"/>
      <c r="HB50" s="877"/>
      <c r="HC50" s="877"/>
      <c r="HD50" s="877"/>
      <c r="HE50" s="877"/>
      <c r="HF50" s="877"/>
      <c r="HG50" s="877"/>
      <c r="HH50" s="877"/>
      <c r="HI50" s="877"/>
      <c r="HJ50" s="877"/>
      <c r="HK50" s="877"/>
      <c r="HL50" s="877"/>
      <c r="HM50" s="877"/>
      <c r="HN50" s="877"/>
      <c r="HO50" s="877"/>
      <c r="HP50" s="877"/>
      <c r="HQ50" s="877"/>
      <c r="HR50" s="877"/>
      <c r="HS50" s="877"/>
      <c r="HT50" s="877"/>
      <c r="HU50" s="877"/>
      <c r="HV50" s="877"/>
      <c r="HW50" s="877"/>
      <c r="HX50" s="877"/>
      <c r="HY50" s="877"/>
      <c r="HZ50" s="877"/>
      <c r="IA50" s="877"/>
      <c r="IB50" s="877"/>
      <c r="IC50" s="877"/>
      <c r="ID50" s="877"/>
      <c r="IE50" s="877"/>
      <c r="IF50" s="877"/>
      <c r="IG50" s="877"/>
      <c r="IH50" s="877"/>
      <c r="II50" s="877"/>
      <c r="IJ50" s="877"/>
      <c r="IK50" s="877"/>
      <c r="IL50" s="877"/>
      <c r="IM50" s="877"/>
      <c r="IN50" s="877"/>
      <c r="IO50" s="877"/>
      <c r="IP50" s="877"/>
      <c r="IQ50" s="877"/>
      <c r="IR50" s="877"/>
      <c r="IS50" s="877"/>
      <c r="IT50" s="877"/>
      <c r="IU50" s="877"/>
      <c r="IV50" s="877"/>
    </row>
    <row r="51" spans="1:256" ht="17.25">
      <c r="A51" s="869">
        <v>44</v>
      </c>
      <c r="B51" s="875"/>
      <c r="C51" s="879" t="s">
        <v>1120</v>
      </c>
      <c r="D51" s="882">
        <f>SUM(D49:D50)</f>
        <v>457</v>
      </c>
      <c r="E51" s="882">
        <f aca="true" t="shared" si="11" ref="E51:P51">SUM(E49:E50)</f>
        <v>0</v>
      </c>
      <c r="F51" s="882">
        <f t="shared" si="11"/>
        <v>0</v>
      </c>
      <c r="G51" s="882">
        <f t="shared" si="11"/>
        <v>150</v>
      </c>
      <c r="H51" s="882">
        <f t="shared" si="11"/>
        <v>25</v>
      </c>
      <c r="I51" s="882">
        <f t="shared" si="11"/>
        <v>50</v>
      </c>
      <c r="J51" s="882">
        <f t="shared" si="11"/>
        <v>0</v>
      </c>
      <c r="K51" s="882">
        <f t="shared" si="11"/>
        <v>0</v>
      </c>
      <c r="L51" s="882">
        <f t="shared" si="11"/>
        <v>0</v>
      </c>
      <c r="M51" s="882">
        <f t="shared" si="11"/>
        <v>1205</v>
      </c>
      <c r="N51" s="882">
        <f t="shared" si="11"/>
        <v>675</v>
      </c>
      <c r="O51" s="882">
        <f t="shared" si="11"/>
        <v>861</v>
      </c>
      <c r="P51" s="882">
        <f t="shared" si="11"/>
        <v>0</v>
      </c>
      <c r="Q51" s="881">
        <f>SUM(D51:P51)</f>
        <v>3423</v>
      </c>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867"/>
      <c r="BZ51" s="867"/>
      <c r="CA51" s="867"/>
      <c r="CB51" s="867"/>
      <c r="CC51" s="867"/>
      <c r="CD51" s="867"/>
      <c r="CE51" s="867"/>
      <c r="CF51" s="867"/>
      <c r="CG51" s="867"/>
      <c r="CH51" s="867"/>
      <c r="CI51" s="867"/>
      <c r="CJ51" s="867"/>
      <c r="CK51" s="867"/>
      <c r="CL51" s="867"/>
      <c r="CM51" s="867"/>
      <c r="CN51" s="867"/>
      <c r="CO51" s="867"/>
      <c r="CP51" s="867"/>
      <c r="CQ51" s="867"/>
      <c r="CR51" s="867"/>
      <c r="CS51" s="867"/>
      <c r="CT51" s="867"/>
      <c r="CU51" s="867"/>
      <c r="CV51" s="867"/>
      <c r="CW51" s="867"/>
      <c r="CX51" s="867"/>
      <c r="CY51" s="867"/>
      <c r="CZ51" s="867"/>
      <c r="DA51" s="867"/>
      <c r="DB51" s="867"/>
      <c r="DC51" s="867"/>
      <c r="DD51" s="867"/>
      <c r="DE51" s="867"/>
      <c r="DF51" s="867"/>
      <c r="DG51" s="867"/>
      <c r="DH51" s="867"/>
      <c r="DI51" s="867"/>
      <c r="DJ51" s="867"/>
      <c r="DK51" s="867"/>
      <c r="DL51" s="867"/>
      <c r="DM51" s="867"/>
      <c r="DN51" s="867"/>
      <c r="DO51" s="867"/>
      <c r="DP51" s="867"/>
      <c r="DQ51" s="867"/>
      <c r="DR51" s="867"/>
      <c r="DS51" s="867"/>
      <c r="DT51" s="867"/>
      <c r="DU51" s="867"/>
      <c r="DV51" s="867"/>
      <c r="DW51" s="867"/>
      <c r="DX51" s="867"/>
      <c r="DY51" s="867"/>
      <c r="DZ51" s="867"/>
      <c r="EA51" s="867"/>
      <c r="EB51" s="867"/>
      <c r="EC51" s="867"/>
      <c r="ED51" s="867"/>
      <c r="EE51" s="867"/>
      <c r="EF51" s="867"/>
      <c r="EG51" s="867"/>
      <c r="EH51" s="867"/>
      <c r="EI51" s="867"/>
      <c r="EJ51" s="867"/>
      <c r="EK51" s="867"/>
      <c r="EL51" s="867"/>
      <c r="EM51" s="867"/>
      <c r="EN51" s="867"/>
      <c r="EO51" s="867"/>
      <c r="EP51" s="867"/>
      <c r="EQ51" s="867"/>
      <c r="ER51" s="867"/>
      <c r="ES51" s="867"/>
      <c r="ET51" s="867"/>
      <c r="EU51" s="867"/>
      <c r="EV51" s="867"/>
      <c r="EW51" s="867"/>
      <c r="EX51" s="867"/>
      <c r="EY51" s="867"/>
      <c r="EZ51" s="867"/>
      <c r="FA51" s="867"/>
      <c r="FB51" s="867"/>
      <c r="FC51" s="867"/>
      <c r="FD51" s="867"/>
      <c r="FE51" s="867"/>
      <c r="FF51" s="867"/>
      <c r="FG51" s="867"/>
      <c r="FH51" s="867"/>
      <c r="FI51" s="867"/>
      <c r="FJ51" s="867"/>
      <c r="FK51" s="867"/>
      <c r="FL51" s="867"/>
      <c r="FM51" s="867"/>
      <c r="FN51" s="867"/>
      <c r="FO51" s="867"/>
      <c r="FP51" s="867"/>
      <c r="FQ51" s="867"/>
      <c r="FR51" s="867"/>
      <c r="FS51" s="867"/>
      <c r="FT51" s="867"/>
      <c r="FU51" s="867"/>
      <c r="FV51" s="867"/>
      <c r="FW51" s="867"/>
      <c r="FX51" s="867"/>
      <c r="FY51" s="867"/>
      <c r="FZ51" s="867"/>
      <c r="GA51" s="867"/>
      <c r="GB51" s="867"/>
      <c r="GC51" s="867"/>
      <c r="GD51" s="867"/>
      <c r="GE51" s="867"/>
      <c r="GF51" s="867"/>
      <c r="GG51" s="867"/>
      <c r="GH51" s="867"/>
      <c r="GI51" s="867"/>
      <c r="GJ51" s="867"/>
      <c r="GK51" s="867"/>
      <c r="GL51" s="867"/>
      <c r="GM51" s="867"/>
      <c r="GN51" s="867"/>
      <c r="GO51" s="867"/>
      <c r="GP51" s="867"/>
      <c r="GQ51" s="867"/>
      <c r="GR51" s="867"/>
      <c r="GS51" s="867"/>
      <c r="GT51" s="867"/>
      <c r="GU51" s="867"/>
      <c r="GV51" s="867"/>
      <c r="GW51" s="867"/>
      <c r="GX51" s="867"/>
      <c r="GY51" s="867"/>
      <c r="GZ51" s="867"/>
      <c r="HA51" s="867"/>
      <c r="HB51" s="867"/>
      <c r="HC51" s="867"/>
      <c r="HD51" s="867"/>
      <c r="HE51" s="867"/>
      <c r="HF51" s="867"/>
      <c r="HG51" s="867"/>
      <c r="HH51" s="867"/>
      <c r="HI51" s="867"/>
      <c r="HJ51" s="867"/>
      <c r="HK51" s="867"/>
      <c r="HL51" s="867"/>
      <c r="HM51" s="867"/>
      <c r="HN51" s="867"/>
      <c r="HO51" s="867"/>
      <c r="HP51" s="867"/>
      <c r="HQ51" s="867"/>
      <c r="HR51" s="867"/>
      <c r="HS51" s="867"/>
      <c r="HT51" s="867"/>
      <c r="HU51" s="867"/>
      <c r="HV51" s="867"/>
      <c r="HW51" s="867"/>
      <c r="HX51" s="867"/>
      <c r="HY51" s="867"/>
      <c r="HZ51" s="867"/>
      <c r="IA51" s="867"/>
      <c r="IB51" s="867"/>
      <c r="IC51" s="867"/>
      <c r="ID51" s="867"/>
      <c r="IE51" s="867"/>
      <c r="IF51" s="867"/>
      <c r="IG51" s="867"/>
      <c r="IH51" s="867"/>
      <c r="II51" s="867"/>
      <c r="IJ51" s="867"/>
      <c r="IK51" s="867"/>
      <c r="IL51" s="867"/>
      <c r="IM51" s="867"/>
      <c r="IN51" s="867"/>
      <c r="IO51" s="867"/>
      <c r="IP51" s="867"/>
      <c r="IQ51" s="867"/>
      <c r="IR51" s="867"/>
      <c r="IS51" s="867"/>
      <c r="IT51" s="867"/>
      <c r="IU51" s="867"/>
      <c r="IV51" s="867"/>
    </row>
    <row r="52" spans="1:256" s="1429" customFormat="1" ht="30" customHeight="1">
      <c r="A52" s="869">
        <v>45</v>
      </c>
      <c r="B52" s="1425" t="s">
        <v>696</v>
      </c>
      <c r="C52" s="1426" t="s">
        <v>686</v>
      </c>
      <c r="D52" s="1427"/>
      <c r="E52" s="1427"/>
      <c r="F52" s="1427"/>
      <c r="G52" s="1427"/>
      <c r="H52" s="1427"/>
      <c r="I52" s="1427"/>
      <c r="J52" s="1427"/>
      <c r="K52" s="1427"/>
      <c r="L52" s="1427"/>
      <c r="M52" s="1427"/>
      <c r="N52" s="1427"/>
      <c r="O52" s="1427">
        <v>2000</v>
      </c>
      <c r="P52" s="1427">
        <v>1081</v>
      </c>
      <c r="Q52" s="1428">
        <f t="shared" si="0"/>
        <v>3081</v>
      </c>
      <c r="R52" s="1426"/>
      <c r="S52" s="1426"/>
      <c r="T52" s="1426"/>
      <c r="U52" s="1426"/>
      <c r="V52" s="1426"/>
      <c r="W52" s="1426"/>
      <c r="X52" s="1426"/>
      <c r="Y52" s="1426"/>
      <c r="Z52" s="1426"/>
      <c r="AA52" s="1426"/>
      <c r="AB52" s="1426"/>
      <c r="AC52" s="1426"/>
      <c r="AD52" s="1426"/>
      <c r="AE52" s="1426"/>
      <c r="AF52" s="1426"/>
      <c r="AG52" s="1426"/>
      <c r="AH52" s="1426"/>
      <c r="AI52" s="1426"/>
      <c r="AJ52" s="1426"/>
      <c r="AK52" s="1426"/>
      <c r="AL52" s="1426"/>
      <c r="AM52" s="1426"/>
      <c r="AN52" s="1426"/>
      <c r="AO52" s="1426"/>
      <c r="AP52" s="1426"/>
      <c r="AQ52" s="1426"/>
      <c r="AR52" s="1426"/>
      <c r="AS52" s="1426"/>
      <c r="AT52" s="1426"/>
      <c r="AU52" s="1426"/>
      <c r="AV52" s="1426"/>
      <c r="AW52" s="1426"/>
      <c r="AX52" s="1426"/>
      <c r="AY52" s="1426"/>
      <c r="AZ52" s="1426"/>
      <c r="BA52" s="1426"/>
      <c r="BB52" s="1426"/>
      <c r="BC52" s="1426"/>
      <c r="BD52" s="1426"/>
      <c r="BE52" s="1426"/>
      <c r="BF52" s="1426"/>
      <c r="BG52" s="1426"/>
      <c r="BH52" s="1426"/>
      <c r="BI52" s="1426"/>
      <c r="BJ52" s="1426"/>
      <c r="BK52" s="1426"/>
      <c r="BL52" s="1426"/>
      <c r="BM52" s="1426"/>
      <c r="BN52" s="1426"/>
      <c r="BO52" s="1426"/>
      <c r="BP52" s="1426"/>
      <c r="BQ52" s="1426"/>
      <c r="BR52" s="1426"/>
      <c r="BS52" s="1426"/>
      <c r="BT52" s="1426"/>
      <c r="BU52" s="1426"/>
      <c r="BV52" s="1426"/>
      <c r="BW52" s="1426"/>
      <c r="BX52" s="1426"/>
      <c r="BY52" s="1426"/>
      <c r="BZ52" s="1426"/>
      <c r="CA52" s="1426"/>
      <c r="CB52" s="1426"/>
      <c r="CC52" s="1426"/>
      <c r="CD52" s="1426"/>
      <c r="CE52" s="1426"/>
      <c r="CF52" s="1426"/>
      <c r="CG52" s="1426"/>
      <c r="CH52" s="1426"/>
      <c r="CI52" s="1426"/>
      <c r="CJ52" s="1426"/>
      <c r="CK52" s="1426"/>
      <c r="CL52" s="1426"/>
      <c r="CM52" s="1426"/>
      <c r="CN52" s="1426"/>
      <c r="CO52" s="1426"/>
      <c r="CP52" s="1426"/>
      <c r="CQ52" s="1426"/>
      <c r="CR52" s="1426"/>
      <c r="CS52" s="1426"/>
      <c r="CT52" s="1426"/>
      <c r="CU52" s="1426"/>
      <c r="CV52" s="1426"/>
      <c r="CW52" s="1426"/>
      <c r="CX52" s="1426"/>
      <c r="CY52" s="1426"/>
      <c r="CZ52" s="1426"/>
      <c r="DA52" s="1426"/>
      <c r="DB52" s="1426"/>
      <c r="DC52" s="1426"/>
      <c r="DD52" s="1426"/>
      <c r="DE52" s="1426"/>
      <c r="DF52" s="1426"/>
      <c r="DG52" s="1426"/>
      <c r="DH52" s="1426"/>
      <c r="DI52" s="1426"/>
      <c r="DJ52" s="1426"/>
      <c r="DK52" s="1426"/>
      <c r="DL52" s="1426"/>
      <c r="DM52" s="1426"/>
      <c r="DN52" s="1426"/>
      <c r="DO52" s="1426"/>
      <c r="DP52" s="1426"/>
      <c r="DQ52" s="1426"/>
      <c r="DR52" s="1426"/>
      <c r="DS52" s="1426"/>
      <c r="DT52" s="1426"/>
      <c r="DU52" s="1426"/>
      <c r="DV52" s="1426"/>
      <c r="DW52" s="1426"/>
      <c r="DX52" s="1426"/>
      <c r="DY52" s="1426"/>
      <c r="DZ52" s="1426"/>
      <c r="EA52" s="1426"/>
      <c r="EB52" s="1426"/>
      <c r="EC52" s="1426"/>
      <c r="ED52" s="1426"/>
      <c r="EE52" s="1426"/>
      <c r="EF52" s="1426"/>
      <c r="EG52" s="1426"/>
      <c r="EH52" s="1426"/>
      <c r="EI52" s="1426"/>
      <c r="EJ52" s="1426"/>
      <c r="EK52" s="1426"/>
      <c r="EL52" s="1426"/>
      <c r="EM52" s="1426"/>
      <c r="EN52" s="1426"/>
      <c r="EO52" s="1426"/>
      <c r="EP52" s="1426"/>
      <c r="EQ52" s="1426"/>
      <c r="ER52" s="1426"/>
      <c r="ES52" s="1426"/>
      <c r="ET52" s="1426"/>
      <c r="EU52" s="1426"/>
      <c r="EV52" s="1426"/>
      <c r="EW52" s="1426"/>
      <c r="EX52" s="1426"/>
      <c r="EY52" s="1426"/>
      <c r="EZ52" s="1426"/>
      <c r="FA52" s="1426"/>
      <c r="FB52" s="1426"/>
      <c r="FC52" s="1426"/>
      <c r="FD52" s="1426"/>
      <c r="FE52" s="1426"/>
      <c r="FF52" s="1426"/>
      <c r="FG52" s="1426"/>
      <c r="FH52" s="1426"/>
      <c r="FI52" s="1426"/>
      <c r="FJ52" s="1426"/>
      <c r="FK52" s="1426"/>
      <c r="FL52" s="1426"/>
      <c r="FM52" s="1426"/>
      <c r="FN52" s="1426"/>
      <c r="FO52" s="1426"/>
      <c r="FP52" s="1426"/>
      <c r="FQ52" s="1426"/>
      <c r="FR52" s="1426"/>
      <c r="FS52" s="1426"/>
      <c r="FT52" s="1426"/>
      <c r="FU52" s="1426"/>
      <c r="FV52" s="1426"/>
      <c r="FW52" s="1426"/>
      <c r="FX52" s="1426"/>
      <c r="FY52" s="1426"/>
      <c r="FZ52" s="1426"/>
      <c r="GA52" s="1426"/>
      <c r="GB52" s="1426"/>
      <c r="GC52" s="1426"/>
      <c r="GD52" s="1426"/>
      <c r="GE52" s="1426"/>
      <c r="GF52" s="1426"/>
      <c r="GG52" s="1426"/>
      <c r="GH52" s="1426"/>
      <c r="GI52" s="1426"/>
      <c r="GJ52" s="1426"/>
      <c r="GK52" s="1426"/>
      <c r="GL52" s="1426"/>
      <c r="GM52" s="1426"/>
      <c r="GN52" s="1426"/>
      <c r="GO52" s="1426"/>
      <c r="GP52" s="1426"/>
      <c r="GQ52" s="1426"/>
      <c r="GR52" s="1426"/>
      <c r="GS52" s="1426"/>
      <c r="GT52" s="1426"/>
      <c r="GU52" s="1426"/>
      <c r="GV52" s="1426"/>
      <c r="GW52" s="1426"/>
      <c r="GX52" s="1426"/>
      <c r="GY52" s="1426"/>
      <c r="GZ52" s="1426"/>
      <c r="HA52" s="1426"/>
      <c r="HB52" s="1426"/>
      <c r="HC52" s="1426"/>
      <c r="HD52" s="1426"/>
      <c r="HE52" s="1426"/>
      <c r="HF52" s="1426"/>
      <c r="HG52" s="1426"/>
      <c r="HH52" s="1426"/>
      <c r="HI52" s="1426"/>
      <c r="HJ52" s="1426"/>
      <c r="HK52" s="1426"/>
      <c r="HL52" s="1426"/>
      <c r="HM52" s="1426"/>
      <c r="HN52" s="1426"/>
      <c r="HO52" s="1426"/>
      <c r="HP52" s="1426"/>
      <c r="HQ52" s="1426"/>
      <c r="HR52" s="1426"/>
      <c r="HS52" s="1426"/>
      <c r="HT52" s="1426"/>
      <c r="HU52" s="1426"/>
      <c r="HV52" s="1426"/>
      <c r="HW52" s="1426"/>
      <c r="HX52" s="1426"/>
      <c r="HY52" s="1426"/>
      <c r="HZ52" s="1426"/>
      <c r="IA52" s="1426"/>
      <c r="IB52" s="1426"/>
      <c r="IC52" s="1426"/>
      <c r="ID52" s="1426"/>
      <c r="IE52" s="1426"/>
      <c r="IF52" s="1426"/>
      <c r="IG52" s="1426"/>
      <c r="IH52" s="1426"/>
      <c r="II52" s="1426"/>
      <c r="IJ52" s="1426"/>
      <c r="IK52" s="1426"/>
      <c r="IL52" s="1426"/>
      <c r="IM52" s="1426"/>
      <c r="IN52" s="1426"/>
      <c r="IO52" s="1426"/>
      <c r="IP52" s="1426"/>
      <c r="IQ52" s="1426"/>
      <c r="IR52" s="1426"/>
      <c r="IS52" s="1426"/>
      <c r="IT52" s="1426"/>
      <c r="IU52" s="1426"/>
      <c r="IV52" s="1426"/>
    </row>
    <row r="53" spans="1:256" s="867" customFormat="1" ht="18" customHeight="1">
      <c r="A53" s="869">
        <v>46</v>
      </c>
      <c r="B53" s="875"/>
      <c r="C53" s="867" t="s">
        <v>1080</v>
      </c>
      <c r="D53" s="1009">
        <v>0</v>
      </c>
      <c r="E53" s="1009">
        <v>0</v>
      </c>
      <c r="F53" s="1009">
        <v>0</v>
      </c>
      <c r="G53" s="1009">
        <v>150</v>
      </c>
      <c r="H53" s="1009">
        <v>120</v>
      </c>
      <c r="I53" s="1009">
        <v>50</v>
      </c>
      <c r="J53" s="1009">
        <v>0</v>
      </c>
      <c r="K53" s="1009">
        <v>0</v>
      </c>
      <c r="L53" s="1009">
        <v>0</v>
      </c>
      <c r="M53" s="1009">
        <v>830</v>
      </c>
      <c r="N53" s="1009">
        <v>740</v>
      </c>
      <c r="O53" s="1009">
        <v>1191</v>
      </c>
      <c r="P53" s="1009">
        <v>0</v>
      </c>
      <c r="Q53" s="978">
        <f>SUM(D53:P53)</f>
        <v>3081</v>
      </c>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852"/>
      <c r="BA53" s="852"/>
      <c r="BB53" s="852"/>
      <c r="BC53" s="852"/>
      <c r="BD53" s="852"/>
      <c r="BE53" s="852"/>
      <c r="BF53" s="852"/>
      <c r="BG53" s="852"/>
      <c r="BH53" s="852"/>
      <c r="BI53" s="852"/>
      <c r="BJ53" s="852"/>
      <c r="BK53" s="852"/>
      <c r="BL53" s="852"/>
      <c r="BM53" s="852"/>
      <c r="BN53" s="852"/>
      <c r="BO53" s="852"/>
      <c r="BP53" s="852"/>
      <c r="BQ53" s="852"/>
      <c r="BR53" s="852"/>
      <c r="BS53" s="852"/>
      <c r="BT53" s="852"/>
      <c r="BU53" s="852"/>
      <c r="BV53" s="852"/>
      <c r="BW53" s="852"/>
      <c r="BX53" s="852"/>
      <c r="BY53" s="852"/>
      <c r="BZ53" s="852"/>
      <c r="CA53" s="852"/>
      <c r="CB53" s="852"/>
      <c r="CC53" s="852"/>
      <c r="CD53" s="852"/>
      <c r="CE53" s="852"/>
      <c r="CF53" s="852"/>
      <c r="CG53" s="852"/>
      <c r="CH53" s="852"/>
      <c r="CI53" s="852"/>
      <c r="CJ53" s="852"/>
      <c r="CK53" s="852"/>
      <c r="CL53" s="852"/>
      <c r="CM53" s="852"/>
      <c r="CN53" s="852"/>
      <c r="CO53" s="852"/>
      <c r="CP53" s="852"/>
      <c r="CQ53" s="852"/>
      <c r="CR53" s="852"/>
      <c r="CS53" s="852"/>
      <c r="CT53" s="852"/>
      <c r="CU53" s="852"/>
      <c r="CV53" s="852"/>
      <c r="CW53" s="852"/>
      <c r="CX53" s="852"/>
      <c r="CY53" s="852"/>
      <c r="CZ53" s="852"/>
      <c r="DA53" s="852"/>
      <c r="DB53" s="852"/>
      <c r="DC53" s="852"/>
      <c r="DD53" s="852"/>
      <c r="DE53" s="852"/>
      <c r="DF53" s="852"/>
      <c r="DG53" s="852"/>
      <c r="DH53" s="852"/>
      <c r="DI53" s="852"/>
      <c r="DJ53" s="852"/>
      <c r="DK53" s="852"/>
      <c r="DL53" s="852"/>
      <c r="DM53" s="852"/>
      <c r="DN53" s="852"/>
      <c r="DO53" s="852"/>
      <c r="DP53" s="852"/>
      <c r="DQ53" s="852"/>
      <c r="DR53" s="852"/>
      <c r="DS53" s="852"/>
      <c r="DT53" s="852"/>
      <c r="DU53" s="852"/>
      <c r="DV53" s="852"/>
      <c r="DW53" s="852"/>
      <c r="DX53" s="852"/>
      <c r="DY53" s="852"/>
      <c r="DZ53" s="852"/>
      <c r="EA53" s="852"/>
      <c r="EB53" s="852"/>
      <c r="EC53" s="852"/>
      <c r="ED53" s="852"/>
      <c r="EE53" s="852"/>
      <c r="EF53" s="852"/>
      <c r="EG53" s="852"/>
      <c r="EH53" s="852"/>
      <c r="EI53" s="852"/>
      <c r="EJ53" s="852"/>
      <c r="EK53" s="852"/>
      <c r="EL53" s="852"/>
      <c r="EM53" s="852"/>
      <c r="EN53" s="852"/>
      <c r="EO53" s="852"/>
      <c r="EP53" s="852"/>
      <c r="EQ53" s="852"/>
      <c r="ER53" s="852"/>
      <c r="ES53" s="852"/>
      <c r="ET53" s="852"/>
      <c r="EU53" s="852"/>
      <c r="EV53" s="852"/>
      <c r="EW53" s="852"/>
      <c r="EX53" s="852"/>
      <c r="EY53" s="852"/>
      <c r="EZ53" s="852"/>
      <c r="FA53" s="852"/>
      <c r="FB53" s="852"/>
      <c r="FC53" s="852"/>
      <c r="FD53" s="852"/>
      <c r="FE53" s="852"/>
      <c r="FF53" s="852"/>
      <c r="FG53" s="852"/>
      <c r="FH53" s="852"/>
      <c r="FI53" s="852"/>
      <c r="FJ53" s="852"/>
      <c r="FK53" s="852"/>
      <c r="FL53" s="852"/>
      <c r="FM53" s="852"/>
      <c r="FN53" s="852"/>
      <c r="FO53" s="852"/>
      <c r="FP53" s="852"/>
      <c r="FQ53" s="852"/>
      <c r="FR53" s="852"/>
      <c r="FS53" s="852"/>
      <c r="FT53" s="852"/>
      <c r="FU53" s="852"/>
      <c r="FV53" s="852"/>
      <c r="FW53" s="852"/>
      <c r="FX53" s="852"/>
      <c r="FY53" s="852"/>
      <c r="FZ53" s="852"/>
      <c r="GA53" s="852"/>
      <c r="GB53" s="852"/>
      <c r="GC53" s="852"/>
      <c r="GD53" s="852"/>
      <c r="GE53" s="852"/>
      <c r="GF53" s="852"/>
      <c r="GG53" s="852"/>
      <c r="GH53" s="852"/>
      <c r="GI53" s="852"/>
      <c r="GJ53" s="852"/>
      <c r="GK53" s="852"/>
      <c r="GL53" s="852"/>
      <c r="GM53" s="852"/>
      <c r="GN53" s="852"/>
      <c r="GO53" s="852"/>
      <c r="GP53" s="852"/>
      <c r="GQ53" s="852"/>
      <c r="GR53" s="852"/>
      <c r="GS53" s="852"/>
      <c r="GT53" s="852"/>
      <c r="GU53" s="852"/>
      <c r="GV53" s="852"/>
      <c r="GW53" s="852"/>
      <c r="GX53" s="852"/>
      <c r="GY53" s="852"/>
      <c r="GZ53" s="852"/>
      <c r="HA53" s="852"/>
      <c r="HB53" s="852"/>
      <c r="HC53" s="852"/>
      <c r="HD53" s="852"/>
      <c r="HE53" s="852"/>
      <c r="HF53" s="852"/>
      <c r="HG53" s="852"/>
      <c r="HH53" s="852"/>
      <c r="HI53" s="852"/>
      <c r="HJ53" s="852"/>
      <c r="HK53" s="852"/>
      <c r="HL53" s="852"/>
      <c r="HM53" s="852"/>
      <c r="HN53" s="852"/>
      <c r="HO53" s="852"/>
      <c r="HP53" s="852"/>
      <c r="HQ53" s="852"/>
      <c r="HR53" s="852"/>
      <c r="HS53" s="852"/>
      <c r="HT53" s="852"/>
      <c r="HU53" s="852"/>
      <c r="HV53" s="852"/>
      <c r="HW53" s="852"/>
      <c r="HX53" s="852"/>
      <c r="HY53" s="852"/>
      <c r="HZ53" s="852"/>
      <c r="IA53" s="852"/>
      <c r="IB53" s="852"/>
      <c r="IC53" s="852"/>
      <c r="ID53" s="852"/>
      <c r="IE53" s="852"/>
      <c r="IF53" s="852"/>
      <c r="IG53" s="852"/>
      <c r="IH53" s="852"/>
      <c r="II53" s="852"/>
      <c r="IJ53" s="852"/>
      <c r="IK53" s="852"/>
      <c r="IL53" s="852"/>
      <c r="IM53" s="852"/>
      <c r="IN53" s="852"/>
      <c r="IO53" s="852"/>
      <c r="IP53" s="852"/>
      <c r="IQ53" s="852"/>
      <c r="IR53" s="852"/>
      <c r="IS53" s="852"/>
      <c r="IT53" s="852"/>
      <c r="IU53" s="852"/>
      <c r="IV53" s="852"/>
    </row>
    <row r="54" spans="1:256" ht="17.25">
      <c r="A54" s="869">
        <v>47</v>
      </c>
      <c r="B54" s="876"/>
      <c r="C54" s="877" t="s">
        <v>639</v>
      </c>
      <c r="D54" s="218"/>
      <c r="E54" s="218"/>
      <c r="F54" s="218"/>
      <c r="G54" s="218"/>
      <c r="H54" s="218"/>
      <c r="I54" s="218"/>
      <c r="J54" s="218"/>
      <c r="K54" s="218"/>
      <c r="L54" s="218"/>
      <c r="M54" s="218">
        <v>30</v>
      </c>
      <c r="N54" s="218"/>
      <c r="O54" s="218">
        <v>-30</v>
      </c>
      <c r="P54" s="856"/>
      <c r="Q54" s="878">
        <f t="shared" si="0"/>
        <v>0</v>
      </c>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7"/>
      <c r="AY54" s="877"/>
      <c r="AZ54" s="877"/>
      <c r="BA54" s="877"/>
      <c r="BB54" s="877"/>
      <c r="BC54" s="877"/>
      <c r="BD54" s="877"/>
      <c r="BE54" s="877"/>
      <c r="BF54" s="877"/>
      <c r="BG54" s="877"/>
      <c r="BH54" s="877"/>
      <c r="BI54" s="877"/>
      <c r="BJ54" s="877"/>
      <c r="BK54" s="877"/>
      <c r="BL54" s="877"/>
      <c r="BM54" s="877"/>
      <c r="BN54" s="877"/>
      <c r="BO54" s="877"/>
      <c r="BP54" s="877"/>
      <c r="BQ54" s="877"/>
      <c r="BR54" s="877"/>
      <c r="BS54" s="877"/>
      <c r="BT54" s="877"/>
      <c r="BU54" s="877"/>
      <c r="BV54" s="877"/>
      <c r="BW54" s="877"/>
      <c r="BX54" s="877"/>
      <c r="BY54" s="877"/>
      <c r="BZ54" s="877"/>
      <c r="CA54" s="877"/>
      <c r="CB54" s="877"/>
      <c r="CC54" s="877"/>
      <c r="CD54" s="877"/>
      <c r="CE54" s="877"/>
      <c r="CF54" s="877"/>
      <c r="CG54" s="877"/>
      <c r="CH54" s="877"/>
      <c r="CI54" s="877"/>
      <c r="CJ54" s="877"/>
      <c r="CK54" s="877"/>
      <c r="CL54" s="877"/>
      <c r="CM54" s="877"/>
      <c r="CN54" s="877"/>
      <c r="CO54" s="877"/>
      <c r="CP54" s="877"/>
      <c r="CQ54" s="877"/>
      <c r="CR54" s="877"/>
      <c r="CS54" s="877"/>
      <c r="CT54" s="877"/>
      <c r="CU54" s="877"/>
      <c r="CV54" s="877"/>
      <c r="CW54" s="877"/>
      <c r="CX54" s="877"/>
      <c r="CY54" s="877"/>
      <c r="CZ54" s="877"/>
      <c r="DA54" s="877"/>
      <c r="DB54" s="877"/>
      <c r="DC54" s="877"/>
      <c r="DD54" s="877"/>
      <c r="DE54" s="877"/>
      <c r="DF54" s="877"/>
      <c r="DG54" s="877"/>
      <c r="DH54" s="877"/>
      <c r="DI54" s="877"/>
      <c r="DJ54" s="877"/>
      <c r="DK54" s="877"/>
      <c r="DL54" s="877"/>
      <c r="DM54" s="877"/>
      <c r="DN54" s="877"/>
      <c r="DO54" s="877"/>
      <c r="DP54" s="877"/>
      <c r="DQ54" s="877"/>
      <c r="DR54" s="877"/>
      <c r="DS54" s="877"/>
      <c r="DT54" s="877"/>
      <c r="DU54" s="877"/>
      <c r="DV54" s="877"/>
      <c r="DW54" s="877"/>
      <c r="DX54" s="877"/>
      <c r="DY54" s="877"/>
      <c r="DZ54" s="877"/>
      <c r="EA54" s="877"/>
      <c r="EB54" s="877"/>
      <c r="EC54" s="877"/>
      <c r="ED54" s="877"/>
      <c r="EE54" s="877"/>
      <c r="EF54" s="877"/>
      <c r="EG54" s="877"/>
      <c r="EH54" s="877"/>
      <c r="EI54" s="877"/>
      <c r="EJ54" s="877"/>
      <c r="EK54" s="877"/>
      <c r="EL54" s="877"/>
      <c r="EM54" s="877"/>
      <c r="EN54" s="877"/>
      <c r="EO54" s="877"/>
      <c r="EP54" s="877"/>
      <c r="EQ54" s="877"/>
      <c r="ER54" s="877"/>
      <c r="ES54" s="877"/>
      <c r="ET54" s="877"/>
      <c r="EU54" s="877"/>
      <c r="EV54" s="877"/>
      <c r="EW54" s="877"/>
      <c r="EX54" s="877"/>
      <c r="EY54" s="877"/>
      <c r="EZ54" s="877"/>
      <c r="FA54" s="877"/>
      <c r="FB54" s="877"/>
      <c r="FC54" s="877"/>
      <c r="FD54" s="877"/>
      <c r="FE54" s="877"/>
      <c r="FF54" s="877"/>
      <c r="FG54" s="877"/>
      <c r="FH54" s="877"/>
      <c r="FI54" s="877"/>
      <c r="FJ54" s="877"/>
      <c r="FK54" s="877"/>
      <c r="FL54" s="877"/>
      <c r="FM54" s="877"/>
      <c r="FN54" s="877"/>
      <c r="FO54" s="877"/>
      <c r="FP54" s="877"/>
      <c r="FQ54" s="877"/>
      <c r="FR54" s="877"/>
      <c r="FS54" s="877"/>
      <c r="FT54" s="877"/>
      <c r="FU54" s="877"/>
      <c r="FV54" s="877"/>
      <c r="FW54" s="877"/>
      <c r="FX54" s="877"/>
      <c r="FY54" s="877"/>
      <c r="FZ54" s="877"/>
      <c r="GA54" s="877"/>
      <c r="GB54" s="877"/>
      <c r="GC54" s="877"/>
      <c r="GD54" s="877"/>
      <c r="GE54" s="877"/>
      <c r="GF54" s="877"/>
      <c r="GG54" s="877"/>
      <c r="GH54" s="877"/>
      <c r="GI54" s="877"/>
      <c r="GJ54" s="877"/>
      <c r="GK54" s="877"/>
      <c r="GL54" s="877"/>
      <c r="GM54" s="877"/>
      <c r="GN54" s="877"/>
      <c r="GO54" s="877"/>
      <c r="GP54" s="877"/>
      <c r="GQ54" s="877"/>
      <c r="GR54" s="877"/>
      <c r="GS54" s="877"/>
      <c r="GT54" s="877"/>
      <c r="GU54" s="877"/>
      <c r="GV54" s="877"/>
      <c r="GW54" s="877"/>
      <c r="GX54" s="877"/>
      <c r="GY54" s="877"/>
      <c r="GZ54" s="877"/>
      <c r="HA54" s="877"/>
      <c r="HB54" s="877"/>
      <c r="HC54" s="877"/>
      <c r="HD54" s="877"/>
      <c r="HE54" s="877"/>
      <c r="HF54" s="877"/>
      <c r="HG54" s="877"/>
      <c r="HH54" s="877"/>
      <c r="HI54" s="877"/>
      <c r="HJ54" s="877"/>
      <c r="HK54" s="877"/>
      <c r="HL54" s="877"/>
      <c r="HM54" s="877"/>
      <c r="HN54" s="877"/>
      <c r="HO54" s="877"/>
      <c r="HP54" s="877"/>
      <c r="HQ54" s="877"/>
      <c r="HR54" s="877"/>
      <c r="HS54" s="877"/>
      <c r="HT54" s="877"/>
      <c r="HU54" s="877"/>
      <c r="HV54" s="877"/>
      <c r="HW54" s="877"/>
      <c r="HX54" s="877"/>
      <c r="HY54" s="877"/>
      <c r="HZ54" s="877"/>
      <c r="IA54" s="877"/>
      <c r="IB54" s="877"/>
      <c r="IC54" s="877"/>
      <c r="ID54" s="877"/>
      <c r="IE54" s="877"/>
      <c r="IF54" s="877"/>
      <c r="IG54" s="877"/>
      <c r="IH54" s="877"/>
      <c r="II54" s="877"/>
      <c r="IJ54" s="877"/>
      <c r="IK54" s="877"/>
      <c r="IL54" s="877"/>
      <c r="IM54" s="877"/>
      <c r="IN54" s="877"/>
      <c r="IO54" s="877"/>
      <c r="IP54" s="877"/>
      <c r="IQ54" s="877"/>
      <c r="IR54" s="877"/>
      <c r="IS54" s="877"/>
      <c r="IT54" s="877"/>
      <c r="IU54" s="877"/>
      <c r="IV54" s="877"/>
    </row>
    <row r="55" spans="1:256" ht="30" customHeight="1" thickBot="1">
      <c r="A55" s="869">
        <v>48</v>
      </c>
      <c r="B55" s="883"/>
      <c r="C55" s="884" t="s">
        <v>1120</v>
      </c>
      <c r="D55" s="885">
        <f>SUM(D53:D54)</f>
        <v>0</v>
      </c>
      <c r="E55" s="885">
        <f aca="true" t="shared" si="12" ref="E55:P55">SUM(E53:E54)</f>
        <v>0</v>
      </c>
      <c r="F55" s="885">
        <f t="shared" si="12"/>
        <v>0</v>
      </c>
      <c r="G55" s="885">
        <f t="shared" si="12"/>
        <v>150</v>
      </c>
      <c r="H55" s="885">
        <f t="shared" si="12"/>
        <v>120</v>
      </c>
      <c r="I55" s="885">
        <f t="shared" si="12"/>
        <v>50</v>
      </c>
      <c r="J55" s="885">
        <f t="shared" si="12"/>
        <v>0</v>
      </c>
      <c r="K55" s="885">
        <f t="shared" si="12"/>
        <v>0</v>
      </c>
      <c r="L55" s="885">
        <f t="shared" si="12"/>
        <v>0</v>
      </c>
      <c r="M55" s="885">
        <f t="shared" si="12"/>
        <v>860</v>
      </c>
      <c r="N55" s="885">
        <f t="shared" si="12"/>
        <v>740</v>
      </c>
      <c r="O55" s="885">
        <f t="shared" si="12"/>
        <v>1161</v>
      </c>
      <c r="P55" s="885">
        <f t="shared" si="12"/>
        <v>0</v>
      </c>
      <c r="Q55" s="886">
        <f t="shared" si="0"/>
        <v>3081</v>
      </c>
      <c r="R55" s="884"/>
      <c r="S55" s="884"/>
      <c r="T55" s="884"/>
      <c r="U55" s="884"/>
      <c r="V55" s="884"/>
      <c r="W55" s="884"/>
      <c r="X55" s="884"/>
      <c r="Y55" s="884"/>
      <c r="Z55" s="884"/>
      <c r="AA55" s="884"/>
      <c r="AB55" s="884"/>
      <c r="AC55" s="884"/>
      <c r="AD55" s="884"/>
      <c r="AE55" s="884"/>
      <c r="AF55" s="884"/>
      <c r="AG55" s="884"/>
      <c r="AH55" s="884"/>
      <c r="AI55" s="884"/>
      <c r="AJ55" s="884"/>
      <c r="AK55" s="884"/>
      <c r="AL55" s="884"/>
      <c r="AM55" s="884"/>
      <c r="AN55" s="884"/>
      <c r="AO55" s="884"/>
      <c r="AP55" s="884"/>
      <c r="AQ55" s="884"/>
      <c r="AR55" s="884"/>
      <c r="AS55" s="884"/>
      <c r="AT55" s="884"/>
      <c r="AU55" s="884"/>
      <c r="AV55" s="884"/>
      <c r="AW55" s="884"/>
      <c r="AX55" s="884"/>
      <c r="AY55" s="884"/>
      <c r="AZ55" s="884"/>
      <c r="BA55" s="884"/>
      <c r="BB55" s="884"/>
      <c r="BC55" s="884"/>
      <c r="BD55" s="884"/>
      <c r="BE55" s="884"/>
      <c r="BF55" s="884"/>
      <c r="BG55" s="884"/>
      <c r="BH55" s="884"/>
      <c r="BI55" s="884"/>
      <c r="BJ55" s="884"/>
      <c r="BK55" s="884"/>
      <c r="BL55" s="884"/>
      <c r="BM55" s="884"/>
      <c r="BN55" s="884"/>
      <c r="BO55" s="884"/>
      <c r="BP55" s="884"/>
      <c r="BQ55" s="884"/>
      <c r="BR55" s="884"/>
      <c r="BS55" s="884"/>
      <c r="BT55" s="884"/>
      <c r="BU55" s="884"/>
      <c r="BV55" s="884"/>
      <c r="BW55" s="884"/>
      <c r="BX55" s="884"/>
      <c r="BY55" s="884"/>
      <c r="BZ55" s="884"/>
      <c r="CA55" s="884"/>
      <c r="CB55" s="884"/>
      <c r="CC55" s="884"/>
      <c r="CD55" s="884"/>
      <c r="CE55" s="884"/>
      <c r="CF55" s="884"/>
      <c r="CG55" s="884"/>
      <c r="CH55" s="884"/>
      <c r="CI55" s="884"/>
      <c r="CJ55" s="884"/>
      <c r="CK55" s="884"/>
      <c r="CL55" s="884"/>
      <c r="CM55" s="884"/>
      <c r="CN55" s="884"/>
      <c r="CO55" s="884"/>
      <c r="CP55" s="884"/>
      <c r="CQ55" s="884"/>
      <c r="CR55" s="884"/>
      <c r="CS55" s="884"/>
      <c r="CT55" s="884"/>
      <c r="CU55" s="884"/>
      <c r="CV55" s="884"/>
      <c r="CW55" s="884"/>
      <c r="CX55" s="884"/>
      <c r="CY55" s="884"/>
      <c r="CZ55" s="884"/>
      <c r="DA55" s="884"/>
      <c r="DB55" s="884"/>
      <c r="DC55" s="884"/>
      <c r="DD55" s="884"/>
      <c r="DE55" s="884"/>
      <c r="DF55" s="884"/>
      <c r="DG55" s="884"/>
      <c r="DH55" s="884"/>
      <c r="DI55" s="884"/>
      <c r="DJ55" s="884"/>
      <c r="DK55" s="884"/>
      <c r="DL55" s="884"/>
      <c r="DM55" s="884"/>
      <c r="DN55" s="884"/>
      <c r="DO55" s="884"/>
      <c r="DP55" s="884"/>
      <c r="DQ55" s="884"/>
      <c r="DR55" s="884"/>
      <c r="DS55" s="884"/>
      <c r="DT55" s="884"/>
      <c r="DU55" s="884"/>
      <c r="DV55" s="884"/>
      <c r="DW55" s="884"/>
      <c r="DX55" s="884"/>
      <c r="DY55" s="884"/>
      <c r="DZ55" s="884"/>
      <c r="EA55" s="884"/>
      <c r="EB55" s="884"/>
      <c r="EC55" s="884"/>
      <c r="ED55" s="884"/>
      <c r="EE55" s="884"/>
      <c r="EF55" s="884"/>
      <c r="EG55" s="884"/>
      <c r="EH55" s="884"/>
      <c r="EI55" s="884"/>
      <c r="EJ55" s="884"/>
      <c r="EK55" s="884"/>
      <c r="EL55" s="884"/>
      <c r="EM55" s="884"/>
      <c r="EN55" s="884"/>
      <c r="EO55" s="884"/>
      <c r="EP55" s="884"/>
      <c r="EQ55" s="884"/>
      <c r="ER55" s="884"/>
      <c r="ES55" s="884"/>
      <c r="ET55" s="884"/>
      <c r="EU55" s="884"/>
      <c r="EV55" s="884"/>
      <c r="EW55" s="884"/>
      <c r="EX55" s="884"/>
      <c r="EY55" s="884"/>
      <c r="EZ55" s="884"/>
      <c r="FA55" s="884"/>
      <c r="FB55" s="884"/>
      <c r="FC55" s="884"/>
      <c r="FD55" s="884"/>
      <c r="FE55" s="884"/>
      <c r="FF55" s="884"/>
      <c r="FG55" s="884"/>
      <c r="FH55" s="884"/>
      <c r="FI55" s="884"/>
      <c r="FJ55" s="884"/>
      <c r="FK55" s="884"/>
      <c r="FL55" s="884"/>
      <c r="FM55" s="884"/>
      <c r="FN55" s="884"/>
      <c r="FO55" s="884"/>
      <c r="FP55" s="884"/>
      <c r="FQ55" s="884"/>
      <c r="FR55" s="884"/>
      <c r="FS55" s="884"/>
      <c r="FT55" s="884"/>
      <c r="FU55" s="884"/>
      <c r="FV55" s="884"/>
      <c r="FW55" s="884"/>
      <c r="FX55" s="884"/>
      <c r="FY55" s="884"/>
      <c r="FZ55" s="884"/>
      <c r="GA55" s="884"/>
      <c r="GB55" s="884"/>
      <c r="GC55" s="884"/>
      <c r="GD55" s="884"/>
      <c r="GE55" s="884"/>
      <c r="GF55" s="884"/>
      <c r="GG55" s="884"/>
      <c r="GH55" s="884"/>
      <c r="GI55" s="884"/>
      <c r="GJ55" s="884"/>
      <c r="GK55" s="884"/>
      <c r="GL55" s="884"/>
      <c r="GM55" s="884"/>
      <c r="GN55" s="884"/>
      <c r="GO55" s="884"/>
      <c r="GP55" s="884"/>
      <c r="GQ55" s="884"/>
      <c r="GR55" s="884"/>
      <c r="GS55" s="884"/>
      <c r="GT55" s="884"/>
      <c r="GU55" s="884"/>
      <c r="GV55" s="884"/>
      <c r="GW55" s="884"/>
      <c r="GX55" s="884"/>
      <c r="GY55" s="884"/>
      <c r="GZ55" s="884"/>
      <c r="HA55" s="884"/>
      <c r="HB55" s="884"/>
      <c r="HC55" s="884"/>
      <c r="HD55" s="884"/>
      <c r="HE55" s="884"/>
      <c r="HF55" s="884"/>
      <c r="HG55" s="884"/>
      <c r="HH55" s="884"/>
      <c r="HI55" s="884"/>
      <c r="HJ55" s="884"/>
      <c r="HK55" s="884"/>
      <c r="HL55" s="884"/>
      <c r="HM55" s="884"/>
      <c r="HN55" s="884"/>
      <c r="HO55" s="884"/>
      <c r="HP55" s="884"/>
      <c r="HQ55" s="884"/>
      <c r="HR55" s="884"/>
      <c r="HS55" s="884"/>
      <c r="HT55" s="884"/>
      <c r="HU55" s="884"/>
      <c r="HV55" s="884"/>
      <c r="HW55" s="884"/>
      <c r="HX55" s="884"/>
      <c r="HY55" s="884"/>
      <c r="HZ55" s="884"/>
      <c r="IA55" s="884"/>
      <c r="IB55" s="884"/>
      <c r="IC55" s="884"/>
      <c r="ID55" s="884"/>
      <c r="IE55" s="884"/>
      <c r="IF55" s="884"/>
      <c r="IG55" s="884"/>
      <c r="IH55" s="884"/>
      <c r="II55" s="884"/>
      <c r="IJ55" s="884"/>
      <c r="IK55" s="884"/>
      <c r="IL55" s="884"/>
      <c r="IM55" s="884"/>
      <c r="IN55" s="884"/>
      <c r="IO55" s="884"/>
      <c r="IP55" s="884"/>
      <c r="IQ55" s="884"/>
      <c r="IR55" s="884"/>
      <c r="IS55" s="884"/>
      <c r="IT55" s="884"/>
      <c r="IU55" s="884"/>
      <c r="IV55" s="884"/>
    </row>
    <row r="56" spans="1:256" s="1429" customFormat="1" ht="24" customHeight="1">
      <c r="A56" s="869">
        <v>49</v>
      </c>
      <c r="B56" s="1431"/>
      <c r="C56" s="1432" t="s">
        <v>686</v>
      </c>
      <c r="D56" s="1433">
        <f aca="true" t="shared" si="13" ref="D56:Q56">SUM(D52,D48,D44,D40,D36,D32,D28,D24,D20,D16,D12,D8)</f>
        <v>0</v>
      </c>
      <c r="E56" s="1433">
        <f t="shared" si="13"/>
        <v>0</v>
      </c>
      <c r="F56" s="1433">
        <f t="shared" si="13"/>
        <v>0</v>
      </c>
      <c r="G56" s="1433">
        <f t="shared" si="13"/>
        <v>0</v>
      </c>
      <c r="H56" s="1433">
        <f t="shared" si="13"/>
        <v>0</v>
      </c>
      <c r="I56" s="1433">
        <f t="shared" si="13"/>
        <v>0</v>
      </c>
      <c r="J56" s="1433">
        <f t="shared" si="13"/>
        <v>0</v>
      </c>
      <c r="K56" s="1433">
        <f t="shared" si="13"/>
        <v>0</v>
      </c>
      <c r="L56" s="1433">
        <f t="shared" si="13"/>
        <v>0</v>
      </c>
      <c r="M56" s="1433">
        <f t="shared" si="13"/>
        <v>0</v>
      </c>
      <c r="N56" s="1433">
        <f t="shared" si="13"/>
        <v>0</v>
      </c>
      <c r="O56" s="1433">
        <f t="shared" si="13"/>
        <v>24000</v>
      </c>
      <c r="P56" s="1433">
        <f t="shared" si="13"/>
        <v>14132</v>
      </c>
      <c r="Q56" s="1434">
        <f t="shared" si="13"/>
        <v>38132</v>
      </c>
      <c r="R56" s="1435"/>
      <c r="S56" s="1435"/>
      <c r="T56" s="1435"/>
      <c r="U56" s="1435"/>
      <c r="V56" s="1435"/>
      <c r="W56" s="1435"/>
      <c r="X56" s="1435"/>
      <c r="Y56" s="1435"/>
      <c r="Z56" s="1435"/>
      <c r="AA56" s="1435"/>
      <c r="AB56" s="1435"/>
      <c r="AC56" s="1435"/>
      <c r="AD56" s="1435"/>
      <c r="AE56" s="1435"/>
      <c r="AF56" s="1435"/>
      <c r="AG56" s="1435"/>
      <c r="AH56" s="1435"/>
      <c r="AI56" s="1435"/>
      <c r="AJ56" s="1435"/>
      <c r="AK56" s="1435"/>
      <c r="AL56" s="1435"/>
      <c r="AM56" s="1435"/>
      <c r="AN56" s="1435"/>
      <c r="AO56" s="1435"/>
      <c r="AP56" s="1435"/>
      <c r="AQ56" s="1435"/>
      <c r="AR56" s="1435"/>
      <c r="AS56" s="1435"/>
      <c r="AT56" s="1435"/>
      <c r="AU56" s="1435"/>
      <c r="AV56" s="1435"/>
      <c r="AW56" s="1435"/>
      <c r="AX56" s="1435"/>
      <c r="AY56" s="1435"/>
      <c r="AZ56" s="1435"/>
      <c r="BA56" s="1435"/>
      <c r="BB56" s="1435"/>
      <c r="BC56" s="1435"/>
      <c r="BD56" s="1435"/>
      <c r="BE56" s="1435"/>
      <c r="BF56" s="1435"/>
      <c r="BG56" s="1435"/>
      <c r="BH56" s="1435"/>
      <c r="BI56" s="1435"/>
      <c r="BJ56" s="1435"/>
      <c r="BK56" s="1435"/>
      <c r="BL56" s="1435"/>
      <c r="BM56" s="1435"/>
      <c r="BN56" s="1435"/>
      <c r="BO56" s="1435"/>
      <c r="BP56" s="1435"/>
      <c r="BQ56" s="1435"/>
      <c r="BR56" s="1435"/>
      <c r="BS56" s="1435"/>
      <c r="BT56" s="1435"/>
      <c r="BU56" s="1435"/>
      <c r="BV56" s="1435"/>
      <c r="BW56" s="1435"/>
      <c r="BX56" s="1435"/>
      <c r="BY56" s="1435"/>
      <c r="BZ56" s="1435"/>
      <c r="CA56" s="1435"/>
      <c r="CB56" s="1435"/>
      <c r="CC56" s="1435"/>
      <c r="CD56" s="1435"/>
      <c r="CE56" s="1435"/>
      <c r="CF56" s="1435"/>
      <c r="CG56" s="1435"/>
      <c r="CH56" s="1435"/>
      <c r="CI56" s="1435"/>
      <c r="CJ56" s="1435"/>
      <c r="CK56" s="1435"/>
      <c r="CL56" s="1435"/>
      <c r="CM56" s="1435"/>
      <c r="CN56" s="1435"/>
      <c r="CO56" s="1435"/>
      <c r="CP56" s="1435"/>
      <c r="CQ56" s="1435"/>
      <c r="CR56" s="1435"/>
      <c r="CS56" s="1435"/>
      <c r="CT56" s="1435"/>
      <c r="CU56" s="1435"/>
      <c r="CV56" s="1435"/>
      <c r="CW56" s="1435"/>
      <c r="CX56" s="1435"/>
      <c r="CY56" s="1435"/>
      <c r="CZ56" s="1435"/>
      <c r="DA56" s="1435"/>
      <c r="DB56" s="1435"/>
      <c r="DC56" s="1435"/>
      <c r="DD56" s="1435"/>
      <c r="DE56" s="1435"/>
      <c r="DF56" s="1435"/>
      <c r="DG56" s="1435"/>
      <c r="DH56" s="1435"/>
      <c r="DI56" s="1435"/>
      <c r="DJ56" s="1435"/>
      <c r="DK56" s="1435"/>
      <c r="DL56" s="1435"/>
      <c r="DM56" s="1435"/>
      <c r="DN56" s="1435"/>
      <c r="DO56" s="1435"/>
      <c r="DP56" s="1435"/>
      <c r="DQ56" s="1435"/>
      <c r="DR56" s="1435"/>
      <c r="DS56" s="1435"/>
      <c r="DT56" s="1435"/>
      <c r="DU56" s="1435"/>
      <c r="DV56" s="1435"/>
      <c r="DW56" s="1435"/>
      <c r="DX56" s="1435"/>
      <c r="DY56" s="1435"/>
      <c r="DZ56" s="1435"/>
      <c r="EA56" s="1435"/>
      <c r="EB56" s="1435"/>
      <c r="EC56" s="1435"/>
      <c r="ED56" s="1435"/>
      <c r="EE56" s="1435"/>
      <c r="EF56" s="1435"/>
      <c r="EG56" s="1435"/>
      <c r="EH56" s="1435"/>
      <c r="EI56" s="1435"/>
      <c r="EJ56" s="1435"/>
      <c r="EK56" s="1435"/>
      <c r="EL56" s="1435"/>
      <c r="EM56" s="1435"/>
      <c r="EN56" s="1435"/>
      <c r="EO56" s="1435"/>
      <c r="EP56" s="1435"/>
      <c r="EQ56" s="1435"/>
      <c r="ER56" s="1435"/>
      <c r="ES56" s="1435"/>
      <c r="ET56" s="1435"/>
      <c r="EU56" s="1435"/>
      <c r="EV56" s="1435"/>
      <c r="EW56" s="1435"/>
      <c r="EX56" s="1435"/>
      <c r="EY56" s="1435"/>
      <c r="EZ56" s="1435"/>
      <c r="FA56" s="1435"/>
      <c r="FB56" s="1435"/>
      <c r="FC56" s="1435"/>
      <c r="FD56" s="1435"/>
      <c r="FE56" s="1435"/>
      <c r="FF56" s="1435"/>
      <c r="FG56" s="1435"/>
      <c r="FH56" s="1435"/>
      <c r="FI56" s="1435"/>
      <c r="FJ56" s="1435"/>
      <c r="FK56" s="1435"/>
      <c r="FL56" s="1435"/>
      <c r="FM56" s="1435"/>
      <c r="FN56" s="1435"/>
      <c r="FO56" s="1435"/>
      <c r="FP56" s="1435"/>
      <c r="FQ56" s="1435"/>
      <c r="FR56" s="1435"/>
      <c r="FS56" s="1435"/>
      <c r="FT56" s="1435"/>
      <c r="FU56" s="1435"/>
      <c r="FV56" s="1435"/>
      <c r="FW56" s="1435"/>
      <c r="FX56" s="1435"/>
      <c r="FY56" s="1435"/>
      <c r="FZ56" s="1435"/>
      <c r="GA56" s="1435"/>
      <c r="GB56" s="1435"/>
      <c r="GC56" s="1435"/>
      <c r="GD56" s="1435"/>
      <c r="GE56" s="1435"/>
      <c r="GF56" s="1435"/>
      <c r="GG56" s="1435"/>
      <c r="GH56" s="1435"/>
      <c r="GI56" s="1435"/>
      <c r="GJ56" s="1435"/>
      <c r="GK56" s="1435"/>
      <c r="GL56" s="1435"/>
      <c r="GM56" s="1435"/>
      <c r="GN56" s="1435"/>
      <c r="GO56" s="1435"/>
      <c r="GP56" s="1435"/>
      <c r="GQ56" s="1435"/>
      <c r="GR56" s="1435"/>
      <c r="GS56" s="1435"/>
      <c r="GT56" s="1435"/>
      <c r="GU56" s="1435"/>
      <c r="GV56" s="1435"/>
      <c r="GW56" s="1435"/>
      <c r="GX56" s="1435"/>
      <c r="GY56" s="1435"/>
      <c r="GZ56" s="1435"/>
      <c r="HA56" s="1435"/>
      <c r="HB56" s="1435"/>
      <c r="HC56" s="1435"/>
      <c r="HD56" s="1435"/>
      <c r="HE56" s="1435"/>
      <c r="HF56" s="1435"/>
      <c r="HG56" s="1435"/>
      <c r="HH56" s="1435"/>
      <c r="HI56" s="1435"/>
      <c r="HJ56" s="1435"/>
      <c r="HK56" s="1435"/>
      <c r="HL56" s="1435"/>
      <c r="HM56" s="1435"/>
      <c r="HN56" s="1435"/>
      <c r="HO56" s="1435"/>
      <c r="HP56" s="1435"/>
      <c r="HQ56" s="1435"/>
      <c r="HR56" s="1435"/>
      <c r="HS56" s="1435"/>
      <c r="HT56" s="1435"/>
      <c r="HU56" s="1435"/>
      <c r="HV56" s="1435"/>
      <c r="HW56" s="1435"/>
      <c r="HX56" s="1435"/>
      <c r="HY56" s="1435"/>
      <c r="HZ56" s="1435"/>
      <c r="IA56" s="1435"/>
      <c r="IB56" s="1435"/>
      <c r="IC56" s="1435"/>
      <c r="ID56" s="1435"/>
      <c r="IE56" s="1435"/>
      <c r="IF56" s="1435"/>
      <c r="IG56" s="1435"/>
      <c r="IH56" s="1435"/>
      <c r="II56" s="1435"/>
      <c r="IJ56" s="1435"/>
      <c r="IK56" s="1435"/>
      <c r="IL56" s="1435"/>
      <c r="IM56" s="1435"/>
      <c r="IN56" s="1435"/>
      <c r="IO56" s="1435"/>
      <c r="IP56" s="1435"/>
      <c r="IQ56" s="1435"/>
      <c r="IR56" s="1435"/>
      <c r="IS56" s="1435"/>
      <c r="IT56" s="1435"/>
      <c r="IU56" s="1435"/>
      <c r="IV56" s="1435"/>
    </row>
    <row r="57" spans="1:256" s="867" customFormat="1" ht="24" customHeight="1">
      <c r="A57" s="869">
        <v>50</v>
      </c>
      <c r="B57" s="1240"/>
      <c r="C57" s="867" t="s">
        <v>1080</v>
      </c>
      <c r="D57" s="1013">
        <f>SUM(D53,D49,D45,D41,D37,D33,D29,D25,D21,D17,D13,D9)</f>
        <v>4171</v>
      </c>
      <c r="E57" s="1013">
        <f aca="true" t="shared" si="14" ref="E57:P57">SUM(E53,E49,E45,E41,E37,E33,E29,E25,E21,E17,E13,E9)</f>
        <v>918</v>
      </c>
      <c r="F57" s="1013">
        <f t="shared" si="14"/>
        <v>0</v>
      </c>
      <c r="G57" s="1013">
        <f t="shared" si="14"/>
        <v>2186</v>
      </c>
      <c r="H57" s="1013">
        <f>H53+H49+H45+H41+H37+H33+H29+H25+H21+H17+H13+H9</f>
        <v>934</v>
      </c>
      <c r="I57" s="1013">
        <f t="shared" si="14"/>
        <v>2512</v>
      </c>
      <c r="J57" s="1013">
        <f t="shared" si="14"/>
        <v>0</v>
      </c>
      <c r="K57" s="1013">
        <f t="shared" si="14"/>
        <v>50</v>
      </c>
      <c r="L57" s="1013">
        <f t="shared" si="14"/>
        <v>0</v>
      </c>
      <c r="M57" s="1013">
        <f>M53+M49+M45+M41+M37+M33+M29+M25+M21+M17+M13+M9</f>
        <v>8455</v>
      </c>
      <c r="N57" s="1013">
        <f>SUM(N53,N49,N45,N41,N37,N33,N29,N25,N21,N17,N13,N9)</f>
        <v>6095</v>
      </c>
      <c r="O57" s="1013">
        <f>O53+O49+O45+O41+O37+O33+O29+O25+O21+O17+O13+O9</f>
        <v>12703</v>
      </c>
      <c r="P57" s="1013">
        <f t="shared" si="14"/>
        <v>108</v>
      </c>
      <c r="Q57" s="1007">
        <f>SUM(Q53,Q49,Q45,Q41,Q37,Q33,Q29,Q25,Q21,Q17,Q13,Q9)</f>
        <v>38132</v>
      </c>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248"/>
      <c r="DF57" s="248"/>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c r="FF57" s="248"/>
      <c r="FG57" s="248"/>
      <c r="FH57" s="248"/>
      <c r="FI57" s="248"/>
      <c r="FJ57" s="248"/>
      <c r="FK57" s="248"/>
      <c r="FL57" s="248"/>
      <c r="FM57" s="248"/>
      <c r="FN57" s="248"/>
      <c r="FO57" s="248"/>
      <c r="FP57" s="248"/>
      <c r="FQ57" s="248"/>
      <c r="FR57" s="248"/>
      <c r="FS57" s="248"/>
      <c r="FT57" s="248"/>
      <c r="FU57" s="248"/>
      <c r="FV57" s="248"/>
      <c r="FW57" s="248"/>
      <c r="FX57" s="248"/>
      <c r="FY57" s="248"/>
      <c r="FZ57" s="248"/>
      <c r="GA57" s="248"/>
      <c r="GB57" s="248"/>
      <c r="GC57" s="248"/>
      <c r="GD57" s="248"/>
      <c r="GE57" s="248"/>
      <c r="GF57" s="248"/>
      <c r="GG57" s="248"/>
      <c r="GH57" s="248"/>
      <c r="GI57" s="248"/>
      <c r="GJ57" s="248"/>
      <c r="GK57" s="248"/>
      <c r="GL57" s="248"/>
      <c r="GM57" s="248"/>
      <c r="GN57" s="248"/>
      <c r="GO57" s="248"/>
      <c r="GP57" s="248"/>
      <c r="GQ57" s="248"/>
      <c r="GR57" s="248"/>
      <c r="GS57" s="248"/>
      <c r="GT57" s="248"/>
      <c r="GU57" s="248"/>
      <c r="GV57" s="248"/>
      <c r="GW57" s="248"/>
      <c r="GX57" s="248"/>
      <c r="GY57" s="248"/>
      <c r="GZ57" s="248"/>
      <c r="HA57" s="248"/>
      <c r="HB57" s="248"/>
      <c r="HC57" s="248"/>
      <c r="HD57" s="248"/>
      <c r="HE57" s="248"/>
      <c r="HF57" s="248"/>
      <c r="HG57" s="248"/>
      <c r="HH57" s="248"/>
      <c r="HI57" s="248"/>
      <c r="HJ57" s="248"/>
      <c r="HK57" s="248"/>
      <c r="HL57" s="248"/>
      <c r="HM57" s="248"/>
      <c r="HN57" s="248"/>
      <c r="HO57" s="248"/>
      <c r="HP57" s="248"/>
      <c r="HQ57" s="248"/>
      <c r="HR57" s="248"/>
      <c r="HS57" s="248"/>
      <c r="HT57" s="248"/>
      <c r="HU57" s="248"/>
      <c r="HV57" s="248"/>
      <c r="HW57" s="248"/>
      <c r="HX57" s="248"/>
      <c r="HY57" s="248"/>
      <c r="HZ57" s="248"/>
      <c r="IA57" s="248"/>
      <c r="IB57" s="248"/>
      <c r="IC57" s="248"/>
      <c r="ID57" s="248"/>
      <c r="IE57" s="248"/>
      <c r="IF57" s="248"/>
      <c r="IG57" s="248"/>
      <c r="IH57" s="248"/>
      <c r="II57" s="248"/>
      <c r="IJ57" s="248"/>
      <c r="IK57" s="248"/>
      <c r="IL57" s="248"/>
      <c r="IM57" s="248"/>
      <c r="IN57" s="248"/>
      <c r="IO57" s="248"/>
      <c r="IP57" s="248"/>
      <c r="IQ57" s="248"/>
      <c r="IR57" s="248"/>
      <c r="IS57" s="248"/>
      <c r="IT57" s="248"/>
      <c r="IU57" s="248"/>
      <c r="IV57" s="248"/>
    </row>
    <row r="58" spans="1:256" ht="24" customHeight="1">
      <c r="A58" s="869">
        <v>51</v>
      </c>
      <c r="B58" s="887"/>
      <c r="C58" s="850" t="s">
        <v>639</v>
      </c>
      <c r="D58" s="219">
        <f>SUM(D54,D50,D46,D42,D38,D34,D30,D26,D22,D18,D14,D10)</f>
        <v>900</v>
      </c>
      <c r="E58" s="219">
        <f aca="true" t="shared" si="15" ref="E58:P58">SUM(E54,E50,E46,E42,E38,E34,E30,E26,E22,E18,E14,E10)</f>
        <v>0</v>
      </c>
      <c r="F58" s="219">
        <f t="shared" si="15"/>
        <v>0</v>
      </c>
      <c r="G58" s="219">
        <f t="shared" si="15"/>
        <v>0</v>
      </c>
      <c r="H58" s="219">
        <f t="shared" si="15"/>
        <v>50</v>
      </c>
      <c r="I58" s="219">
        <f t="shared" si="15"/>
        <v>24</v>
      </c>
      <c r="J58" s="219">
        <f t="shared" si="15"/>
        <v>0</v>
      </c>
      <c r="K58" s="219">
        <f t="shared" si="15"/>
        <v>0</v>
      </c>
      <c r="L58" s="219">
        <f t="shared" si="15"/>
        <v>0</v>
      </c>
      <c r="M58" s="219">
        <f t="shared" si="15"/>
        <v>1120</v>
      </c>
      <c r="N58" s="219">
        <f>SUM(N54,N50,N46,N42,N38,N34,N30,N26,N22,N18,N14,N10)</f>
        <v>320</v>
      </c>
      <c r="O58" s="219">
        <f>SUM(O54,O50,O46,O42,O38,O34,O30,O26,O22,O18,O14,O10)</f>
        <v>-2364</v>
      </c>
      <c r="P58" s="219">
        <f t="shared" si="15"/>
        <v>-50</v>
      </c>
      <c r="Q58" s="888">
        <f>SUM(Q54,Q50,Q46,Q42,Q38,Q34,Q30,Q26,Q22,Q18,Q14,Q10)</f>
        <v>0</v>
      </c>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850"/>
      <c r="AP58" s="850"/>
      <c r="AQ58" s="850"/>
      <c r="AR58" s="850"/>
      <c r="AS58" s="850"/>
      <c r="AT58" s="850"/>
      <c r="AU58" s="850"/>
      <c r="AV58" s="850"/>
      <c r="AW58" s="850"/>
      <c r="AX58" s="850"/>
      <c r="AY58" s="850"/>
      <c r="AZ58" s="850"/>
      <c r="BA58" s="850"/>
      <c r="BB58" s="850"/>
      <c r="BC58" s="850"/>
      <c r="BD58" s="850"/>
      <c r="BE58" s="850"/>
      <c r="BF58" s="850"/>
      <c r="BG58" s="850"/>
      <c r="BH58" s="850"/>
      <c r="BI58" s="850"/>
      <c r="BJ58" s="850"/>
      <c r="BK58" s="850"/>
      <c r="BL58" s="850"/>
      <c r="BM58" s="850"/>
      <c r="BN58" s="850"/>
      <c r="BO58" s="850"/>
      <c r="BP58" s="850"/>
      <c r="BQ58" s="850"/>
      <c r="BR58" s="850"/>
      <c r="BS58" s="850"/>
      <c r="BT58" s="850"/>
      <c r="BU58" s="850"/>
      <c r="BV58" s="850"/>
      <c r="BW58" s="850"/>
      <c r="BX58" s="850"/>
      <c r="BY58" s="850"/>
      <c r="BZ58" s="850"/>
      <c r="CA58" s="850"/>
      <c r="CB58" s="850"/>
      <c r="CC58" s="850"/>
      <c r="CD58" s="850"/>
      <c r="CE58" s="850"/>
      <c r="CF58" s="850"/>
      <c r="CG58" s="850"/>
      <c r="CH58" s="850"/>
      <c r="CI58" s="850"/>
      <c r="CJ58" s="850"/>
      <c r="CK58" s="850"/>
      <c r="CL58" s="850"/>
      <c r="CM58" s="850"/>
      <c r="CN58" s="850"/>
      <c r="CO58" s="850"/>
      <c r="CP58" s="850"/>
      <c r="CQ58" s="850"/>
      <c r="CR58" s="850"/>
      <c r="CS58" s="850"/>
      <c r="CT58" s="850"/>
      <c r="CU58" s="850"/>
      <c r="CV58" s="850"/>
      <c r="CW58" s="850"/>
      <c r="CX58" s="850"/>
      <c r="CY58" s="850"/>
      <c r="CZ58" s="850"/>
      <c r="DA58" s="850"/>
      <c r="DB58" s="850"/>
      <c r="DC58" s="850"/>
      <c r="DD58" s="850"/>
      <c r="DE58" s="850"/>
      <c r="DF58" s="850"/>
      <c r="DG58" s="850"/>
      <c r="DH58" s="850"/>
      <c r="DI58" s="850"/>
      <c r="DJ58" s="850"/>
      <c r="DK58" s="850"/>
      <c r="DL58" s="850"/>
      <c r="DM58" s="850"/>
      <c r="DN58" s="850"/>
      <c r="DO58" s="850"/>
      <c r="DP58" s="850"/>
      <c r="DQ58" s="850"/>
      <c r="DR58" s="850"/>
      <c r="DS58" s="850"/>
      <c r="DT58" s="850"/>
      <c r="DU58" s="850"/>
      <c r="DV58" s="850"/>
      <c r="DW58" s="850"/>
      <c r="DX58" s="850"/>
      <c r="DY58" s="850"/>
      <c r="DZ58" s="850"/>
      <c r="EA58" s="850"/>
      <c r="EB58" s="850"/>
      <c r="EC58" s="850"/>
      <c r="ED58" s="850"/>
      <c r="EE58" s="850"/>
      <c r="EF58" s="850"/>
      <c r="EG58" s="850"/>
      <c r="EH58" s="850"/>
      <c r="EI58" s="850"/>
      <c r="EJ58" s="850"/>
      <c r="EK58" s="850"/>
      <c r="EL58" s="850"/>
      <c r="EM58" s="850"/>
      <c r="EN58" s="850"/>
      <c r="EO58" s="850"/>
      <c r="EP58" s="850"/>
      <c r="EQ58" s="850"/>
      <c r="ER58" s="850"/>
      <c r="ES58" s="850"/>
      <c r="ET58" s="850"/>
      <c r="EU58" s="850"/>
      <c r="EV58" s="850"/>
      <c r="EW58" s="850"/>
      <c r="EX58" s="850"/>
      <c r="EY58" s="850"/>
      <c r="EZ58" s="850"/>
      <c r="FA58" s="850"/>
      <c r="FB58" s="850"/>
      <c r="FC58" s="850"/>
      <c r="FD58" s="850"/>
      <c r="FE58" s="850"/>
      <c r="FF58" s="850"/>
      <c r="FG58" s="850"/>
      <c r="FH58" s="850"/>
      <c r="FI58" s="850"/>
      <c r="FJ58" s="850"/>
      <c r="FK58" s="850"/>
      <c r="FL58" s="850"/>
      <c r="FM58" s="850"/>
      <c r="FN58" s="850"/>
      <c r="FO58" s="850"/>
      <c r="FP58" s="850"/>
      <c r="FQ58" s="850"/>
      <c r="FR58" s="850"/>
      <c r="FS58" s="850"/>
      <c r="FT58" s="850"/>
      <c r="FU58" s="850"/>
      <c r="FV58" s="850"/>
      <c r="FW58" s="850"/>
      <c r="FX58" s="850"/>
      <c r="FY58" s="850"/>
      <c r="FZ58" s="850"/>
      <c r="GA58" s="850"/>
      <c r="GB58" s="850"/>
      <c r="GC58" s="850"/>
      <c r="GD58" s="850"/>
      <c r="GE58" s="850"/>
      <c r="GF58" s="850"/>
      <c r="GG58" s="850"/>
      <c r="GH58" s="850"/>
      <c r="GI58" s="850"/>
      <c r="GJ58" s="850"/>
      <c r="GK58" s="850"/>
      <c r="GL58" s="850"/>
      <c r="GM58" s="850"/>
      <c r="GN58" s="850"/>
      <c r="GO58" s="850"/>
      <c r="GP58" s="850"/>
      <c r="GQ58" s="850"/>
      <c r="GR58" s="850"/>
      <c r="GS58" s="850"/>
      <c r="GT58" s="850"/>
      <c r="GU58" s="850"/>
      <c r="GV58" s="850"/>
      <c r="GW58" s="850"/>
      <c r="GX58" s="850"/>
      <c r="GY58" s="850"/>
      <c r="GZ58" s="850"/>
      <c r="HA58" s="850"/>
      <c r="HB58" s="850"/>
      <c r="HC58" s="850"/>
      <c r="HD58" s="850"/>
      <c r="HE58" s="850"/>
      <c r="HF58" s="850"/>
      <c r="HG58" s="850"/>
      <c r="HH58" s="850"/>
      <c r="HI58" s="850"/>
      <c r="HJ58" s="850"/>
      <c r="HK58" s="850"/>
      <c r="HL58" s="850"/>
      <c r="HM58" s="850"/>
      <c r="HN58" s="850"/>
      <c r="HO58" s="850"/>
      <c r="HP58" s="850"/>
      <c r="HQ58" s="850"/>
      <c r="HR58" s="850"/>
      <c r="HS58" s="850"/>
      <c r="HT58" s="850"/>
      <c r="HU58" s="850"/>
      <c r="HV58" s="850"/>
      <c r="HW58" s="850"/>
      <c r="HX58" s="850"/>
      <c r="HY58" s="850"/>
      <c r="HZ58" s="850"/>
      <c r="IA58" s="850"/>
      <c r="IB58" s="850"/>
      <c r="IC58" s="850"/>
      <c r="ID58" s="850"/>
      <c r="IE58" s="850"/>
      <c r="IF58" s="850"/>
      <c r="IG58" s="850"/>
      <c r="IH58" s="850"/>
      <c r="II58" s="850"/>
      <c r="IJ58" s="850"/>
      <c r="IK58" s="850"/>
      <c r="IL58" s="850"/>
      <c r="IM58" s="850"/>
      <c r="IN58" s="850"/>
      <c r="IO58" s="850"/>
      <c r="IP58" s="850"/>
      <c r="IQ58" s="850"/>
      <c r="IR58" s="850"/>
      <c r="IS58" s="850"/>
      <c r="IT58" s="850"/>
      <c r="IU58" s="850"/>
      <c r="IV58" s="850"/>
    </row>
    <row r="59" spans="1:256" ht="24" customHeight="1" thickBot="1">
      <c r="A59" s="869">
        <v>52</v>
      </c>
      <c r="B59" s="889"/>
      <c r="C59" s="1248" t="s">
        <v>1125</v>
      </c>
      <c r="D59" s="890">
        <f>SUM(D57:D58)</f>
        <v>5071</v>
      </c>
      <c r="E59" s="890">
        <f aca="true" t="shared" si="16" ref="E59:P59">SUM(E57:E58)</f>
        <v>918</v>
      </c>
      <c r="F59" s="890">
        <f t="shared" si="16"/>
        <v>0</v>
      </c>
      <c r="G59" s="890">
        <f t="shared" si="16"/>
        <v>2186</v>
      </c>
      <c r="H59" s="890">
        <f t="shared" si="16"/>
        <v>984</v>
      </c>
      <c r="I59" s="890">
        <f t="shared" si="16"/>
        <v>2536</v>
      </c>
      <c r="J59" s="890">
        <f t="shared" si="16"/>
        <v>0</v>
      </c>
      <c r="K59" s="890">
        <f t="shared" si="16"/>
        <v>50</v>
      </c>
      <c r="L59" s="890">
        <f t="shared" si="16"/>
        <v>0</v>
      </c>
      <c r="M59" s="890">
        <f t="shared" si="16"/>
        <v>9575</v>
      </c>
      <c r="N59" s="890">
        <f t="shared" si="16"/>
        <v>6415</v>
      </c>
      <c r="O59" s="890">
        <f t="shared" si="16"/>
        <v>10339</v>
      </c>
      <c r="P59" s="890">
        <f t="shared" si="16"/>
        <v>58</v>
      </c>
      <c r="Q59" s="891">
        <f>SUM(D59:P59)</f>
        <v>38132</v>
      </c>
      <c r="R59" s="892"/>
      <c r="S59" s="892"/>
      <c r="T59" s="892"/>
      <c r="U59" s="892"/>
      <c r="V59" s="892"/>
      <c r="W59" s="892"/>
      <c r="X59" s="892"/>
      <c r="Y59" s="892"/>
      <c r="Z59" s="892"/>
      <c r="AA59" s="892"/>
      <c r="AB59" s="892"/>
      <c r="AC59" s="892"/>
      <c r="AD59" s="892"/>
      <c r="AE59" s="892"/>
      <c r="AF59" s="892"/>
      <c r="AG59" s="892"/>
      <c r="AH59" s="892"/>
      <c r="AI59" s="892"/>
      <c r="AJ59" s="892"/>
      <c r="AK59" s="892"/>
      <c r="AL59" s="892"/>
      <c r="AM59" s="892"/>
      <c r="AN59" s="892"/>
      <c r="AO59" s="892"/>
      <c r="AP59" s="892"/>
      <c r="AQ59" s="892"/>
      <c r="AR59" s="892"/>
      <c r="AS59" s="892"/>
      <c r="AT59" s="892"/>
      <c r="AU59" s="892"/>
      <c r="AV59" s="892"/>
      <c r="AW59" s="892"/>
      <c r="AX59" s="892"/>
      <c r="AY59" s="892"/>
      <c r="AZ59" s="892"/>
      <c r="BA59" s="892"/>
      <c r="BB59" s="892"/>
      <c r="BC59" s="892"/>
      <c r="BD59" s="892"/>
      <c r="BE59" s="892"/>
      <c r="BF59" s="892"/>
      <c r="BG59" s="892"/>
      <c r="BH59" s="892"/>
      <c r="BI59" s="892"/>
      <c r="BJ59" s="892"/>
      <c r="BK59" s="892"/>
      <c r="BL59" s="892"/>
      <c r="BM59" s="892"/>
      <c r="BN59" s="892"/>
      <c r="BO59" s="892"/>
      <c r="BP59" s="892"/>
      <c r="BQ59" s="892"/>
      <c r="BR59" s="892"/>
      <c r="BS59" s="892"/>
      <c r="BT59" s="892"/>
      <c r="BU59" s="892"/>
      <c r="BV59" s="892"/>
      <c r="BW59" s="892"/>
      <c r="BX59" s="892"/>
      <c r="BY59" s="892"/>
      <c r="BZ59" s="892"/>
      <c r="CA59" s="892"/>
      <c r="CB59" s="892"/>
      <c r="CC59" s="892"/>
      <c r="CD59" s="892"/>
      <c r="CE59" s="892"/>
      <c r="CF59" s="892"/>
      <c r="CG59" s="892"/>
      <c r="CH59" s="892"/>
      <c r="CI59" s="892"/>
      <c r="CJ59" s="892"/>
      <c r="CK59" s="892"/>
      <c r="CL59" s="892"/>
      <c r="CM59" s="892"/>
      <c r="CN59" s="892"/>
      <c r="CO59" s="892"/>
      <c r="CP59" s="892"/>
      <c r="CQ59" s="892"/>
      <c r="CR59" s="892"/>
      <c r="CS59" s="892"/>
      <c r="CT59" s="892"/>
      <c r="CU59" s="892"/>
      <c r="CV59" s="892"/>
      <c r="CW59" s="892"/>
      <c r="CX59" s="892"/>
      <c r="CY59" s="892"/>
      <c r="CZ59" s="892"/>
      <c r="DA59" s="892"/>
      <c r="DB59" s="892"/>
      <c r="DC59" s="892"/>
      <c r="DD59" s="892"/>
      <c r="DE59" s="892"/>
      <c r="DF59" s="892"/>
      <c r="DG59" s="892"/>
      <c r="DH59" s="892"/>
      <c r="DI59" s="892"/>
      <c r="DJ59" s="892"/>
      <c r="DK59" s="892"/>
      <c r="DL59" s="892"/>
      <c r="DM59" s="892"/>
      <c r="DN59" s="892"/>
      <c r="DO59" s="892"/>
      <c r="DP59" s="892"/>
      <c r="DQ59" s="892"/>
      <c r="DR59" s="892"/>
      <c r="DS59" s="892"/>
      <c r="DT59" s="892"/>
      <c r="DU59" s="892"/>
      <c r="DV59" s="892"/>
      <c r="DW59" s="892"/>
      <c r="DX59" s="892"/>
      <c r="DY59" s="892"/>
      <c r="DZ59" s="892"/>
      <c r="EA59" s="892"/>
      <c r="EB59" s="892"/>
      <c r="EC59" s="892"/>
      <c r="ED59" s="892"/>
      <c r="EE59" s="892"/>
      <c r="EF59" s="892"/>
      <c r="EG59" s="892"/>
      <c r="EH59" s="892"/>
      <c r="EI59" s="892"/>
      <c r="EJ59" s="892"/>
      <c r="EK59" s="892"/>
      <c r="EL59" s="892"/>
      <c r="EM59" s="892"/>
      <c r="EN59" s="892"/>
      <c r="EO59" s="892"/>
      <c r="EP59" s="892"/>
      <c r="EQ59" s="892"/>
      <c r="ER59" s="892"/>
      <c r="ES59" s="892"/>
      <c r="ET59" s="892"/>
      <c r="EU59" s="892"/>
      <c r="EV59" s="892"/>
      <c r="EW59" s="892"/>
      <c r="EX59" s="892"/>
      <c r="EY59" s="892"/>
      <c r="EZ59" s="892"/>
      <c r="FA59" s="892"/>
      <c r="FB59" s="892"/>
      <c r="FC59" s="892"/>
      <c r="FD59" s="892"/>
      <c r="FE59" s="892"/>
      <c r="FF59" s="892"/>
      <c r="FG59" s="892"/>
      <c r="FH59" s="892"/>
      <c r="FI59" s="892"/>
      <c r="FJ59" s="892"/>
      <c r="FK59" s="892"/>
      <c r="FL59" s="892"/>
      <c r="FM59" s="892"/>
      <c r="FN59" s="892"/>
      <c r="FO59" s="892"/>
      <c r="FP59" s="892"/>
      <c r="FQ59" s="892"/>
      <c r="FR59" s="892"/>
      <c r="FS59" s="892"/>
      <c r="FT59" s="892"/>
      <c r="FU59" s="892"/>
      <c r="FV59" s="892"/>
      <c r="FW59" s="892"/>
      <c r="FX59" s="892"/>
      <c r="FY59" s="892"/>
      <c r="FZ59" s="892"/>
      <c r="GA59" s="892"/>
      <c r="GB59" s="892"/>
      <c r="GC59" s="892"/>
      <c r="GD59" s="892"/>
      <c r="GE59" s="892"/>
      <c r="GF59" s="892"/>
      <c r="GG59" s="892"/>
      <c r="GH59" s="892"/>
      <c r="GI59" s="892"/>
      <c r="GJ59" s="892"/>
      <c r="GK59" s="892"/>
      <c r="GL59" s="892"/>
      <c r="GM59" s="892"/>
      <c r="GN59" s="892"/>
      <c r="GO59" s="892"/>
      <c r="GP59" s="892"/>
      <c r="GQ59" s="892"/>
      <c r="GR59" s="892"/>
      <c r="GS59" s="892"/>
      <c r="GT59" s="892"/>
      <c r="GU59" s="892"/>
      <c r="GV59" s="892"/>
      <c r="GW59" s="892"/>
      <c r="GX59" s="892"/>
      <c r="GY59" s="892"/>
      <c r="GZ59" s="892"/>
      <c r="HA59" s="892"/>
      <c r="HB59" s="892"/>
      <c r="HC59" s="892"/>
      <c r="HD59" s="892"/>
      <c r="HE59" s="892"/>
      <c r="HF59" s="892"/>
      <c r="HG59" s="892"/>
      <c r="HH59" s="892"/>
      <c r="HI59" s="892"/>
      <c r="HJ59" s="892"/>
      <c r="HK59" s="892"/>
      <c r="HL59" s="892"/>
      <c r="HM59" s="892"/>
      <c r="HN59" s="892"/>
      <c r="HO59" s="892"/>
      <c r="HP59" s="892"/>
      <c r="HQ59" s="892"/>
      <c r="HR59" s="892"/>
      <c r="HS59" s="892"/>
      <c r="HT59" s="892"/>
      <c r="HU59" s="892"/>
      <c r="HV59" s="892"/>
      <c r="HW59" s="892"/>
      <c r="HX59" s="892"/>
      <c r="HY59" s="892"/>
      <c r="HZ59" s="892"/>
      <c r="IA59" s="892"/>
      <c r="IB59" s="892"/>
      <c r="IC59" s="892"/>
      <c r="ID59" s="892"/>
      <c r="IE59" s="892"/>
      <c r="IF59" s="892"/>
      <c r="IG59" s="892"/>
      <c r="IH59" s="892"/>
      <c r="II59" s="892"/>
      <c r="IJ59" s="892"/>
      <c r="IK59" s="892"/>
      <c r="IL59" s="892"/>
      <c r="IM59" s="892"/>
      <c r="IN59" s="892"/>
      <c r="IO59" s="892"/>
      <c r="IP59" s="892"/>
      <c r="IQ59" s="892"/>
      <c r="IR59" s="892"/>
      <c r="IS59" s="892"/>
      <c r="IT59" s="892"/>
      <c r="IU59" s="892"/>
      <c r="IV59" s="892"/>
    </row>
    <row r="60" spans="4:17" ht="17.25">
      <c r="D60" s="26"/>
      <c r="E60" s="26"/>
      <c r="F60" s="26"/>
      <c r="G60" s="26"/>
      <c r="H60" s="26"/>
      <c r="I60" s="26"/>
      <c r="J60" s="26"/>
      <c r="K60" s="26"/>
      <c r="L60" s="26"/>
      <c r="M60" s="26"/>
      <c r="N60" s="26"/>
      <c r="O60" s="26"/>
      <c r="P60" s="26"/>
      <c r="Q60" s="26"/>
    </row>
    <row r="61" spans="4:17" ht="17.25">
      <c r="D61" s="26"/>
      <c r="E61" s="26"/>
      <c r="F61" s="26"/>
      <c r="G61" s="26"/>
      <c r="H61" s="26"/>
      <c r="I61" s="26"/>
      <c r="J61" s="26"/>
      <c r="K61" s="26"/>
      <c r="L61" s="26"/>
      <c r="M61" s="26"/>
      <c r="N61" s="26"/>
      <c r="O61" s="26"/>
      <c r="P61" s="26"/>
      <c r="Q61" s="26"/>
    </row>
    <row r="62" spans="4:17" ht="17.25">
      <c r="D62" s="26"/>
      <c r="E62" s="26"/>
      <c r="F62" s="26"/>
      <c r="G62" s="26"/>
      <c r="H62" s="26"/>
      <c r="I62" s="26"/>
      <c r="J62" s="26"/>
      <c r="K62" s="26"/>
      <c r="L62" s="26"/>
      <c r="M62" s="26"/>
      <c r="N62" s="26"/>
      <c r="O62" s="26"/>
      <c r="P62" s="26"/>
      <c r="Q62" s="26"/>
    </row>
    <row r="63" spans="4:17" ht="17.25">
      <c r="D63" s="26"/>
      <c r="E63" s="26"/>
      <c r="F63" s="26"/>
      <c r="G63" s="26"/>
      <c r="H63" s="26"/>
      <c r="I63" s="26"/>
      <c r="J63" s="26"/>
      <c r="K63" s="26"/>
      <c r="L63" s="26"/>
      <c r="M63" s="26"/>
      <c r="N63" s="26"/>
      <c r="O63" s="26"/>
      <c r="P63" s="26"/>
      <c r="Q63" s="26"/>
    </row>
    <row r="64" spans="4:17" ht="17.25">
      <c r="D64" s="26"/>
      <c r="E64" s="26"/>
      <c r="F64" s="26"/>
      <c r="G64" s="26"/>
      <c r="H64" s="26"/>
      <c r="I64" s="26"/>
      <c r="J64" s="26"/>
      <c r="K64" s="26"/>
      <c r="L64" s="26"/>
      <c r="M64" s="26"/>
      <c r="N64" s="26"/>
      <c r="O64" s="26"/>
      <c r="P64" s="26"/>
      <c r="Q64" s="26"/>
    </row>
    <row r="65" spans="4:17" ht="17.25">
      <c r="D65" s="26"/>
      <c r="E65" s="26"/>
      <c r="F65" s="26"/>
      <c r="G65" s="26"/>
      <c r="H65" s="26"/>
      <c r="I65" s="26"/>
      <c r="J65" s="26"/>
      <c r="K65" s="26"/>
      <c r="L65" s="26"/>
      <c r="M65" s="26"/>
      <c r="N65" s="26"/>
      <c r="O65" s="26"/>
      <c r="P65" s="26"/>
      <c r="Q65" s="26"/>
    </row>
    <row r="66" spans="3:17" ht="17.25">
      <c r="C66" s="867"/>
      <c r="D66" s="26"/>
      <c r="E66" s="26"/>
      <c r="F66" s="26"/>
      <c r="G66" s="26"/>
      <c r="H66" s="26"/>
      <c r="I66" s="26"/>
      <c r="J66" s="26"/>
      <c r="K66" s="26"/>
      <c r="L66" s="26"/>
      <c r="M66" s="26"/>
      <c r="N66" s="26"/>
      <c r="O66" s="26"/>
      <c r="P66" s="26"/>
      <c r="Q66" s="26"/>
    </row>
    <row r="67" spans="4:17" ht="17.25">
      <c r="D67" s="893"/>
      <c r="E67" s="893"/>
      <c r="F67" s="893"/>
      <c r="G67" s="893"/>
      <c r="H67" s="893"/>
      <c r="I67" s="893"/>
      <c r="J67" s="893"/>
      <c r="K67" s="893"/>
      <c r="L67" s="893"/>
      <c r="M67" s="893"/>
      <c r="N67" s="893"/>
      <c r="O67" s="894"/>
      <c r="P67" s="894"/>
      <c r="Q67" s="893"/>
    </row>
    <row r="68" spans="4:17" ht="17.25">
      <c r="D68" s="26"/>
      <c r="E68" s="26"/>
      <c r="F68" s="26"/>
      <c r="G68" s="26"/>
      <c r="H68" s="26"/>
      <c r="I68" s="26"/>
      <c r="J68" s="26"/>
      <c r="K68" s="26"/>
      <c r="L68" s="26"/>
      <c r="M68" s="26"/>
      <c r="N68" s="25"/>
      <c r="O68" s="25"/>
      <c r="P68" s="25"/>
      <c r="Q68" s="25"/>
    </row>
    <row r="69" spans="3:17" ht="17.25">
      <c r="C69" s="26"/>
      <c r="D69" s="26"/>
      <c r="E69" s="26"/>
      <c r="F69" s="26"/>
      <c r="G69" s="26"/>
      <c r="H69" s="26"/>
      <c r="I69" s="26"/>
      <c r="J69" s="26"/>
      <c r="K69" s="26"/>
      <c r="L69" s="26"/>
      <c r="M69" s="25"/>
      <c r="N69" s="25"/>
      <c r="O69" s="25"/>
      <c r="P69" s="25"/>
      <c r="Q69" s="26"/>
    </row>
    <row r="70" spans="4:17" ht="17.25">
      <c r="D70" s="26"/>
      <c r="E70" s="26"/>
      <c r="F70" s="26"/>
      <c r="G70" s="26"/>
      <c r="H70" s="26"/>
      <c r="I70" s="26"/>
      <c r="J70" s="26"/>
      <c r="K70" s="26"/>
      <c r="L70" s="26"/>
      <c r="M70" s="25"/>
      <c r="N70" s="25"/>
      <c r="O70" s="25"/>
      <c r="P70" s="25"/>
      <c r="Q70" s="26"/>
    </row>
    <row r="71" spans="4:17" ht="17.25">
      <c r="D71" s="26"/>
      <c r="E71" s="26"/>
      <c r="F71" s="26"/>
      <c r="G71" s="26"/>
      <c r="H71" s="26"/>
      <c r="I71" s="26"/>
      <c r="J71" s="26"/>
      <c r="K71" s="26"/>
      <c r="L71" s="26"/>
      <c r="M71" s="26"/>
      <c r="N71" s="26"/>
      <c r="O71" s="26"/>
      <c r="P71" s="26"/>
      <c r="Q71" s="26"/>
    </row>
  </sheetData>
  <sheetProtection/>
  <mergeCells count="13">
    <mergeCell ref="B2:Q2"/>
    <mergeCell ref="B3:Q3"/>
    <mergeCell ref="O4:Q4"/>
    <mergeCell ref="B5:C5"/>
    <mergeCell ref="B1:Q1"/>
    <mergeCell ref="O6:P6"/>
    <mergeCell ref="Q6:Q7"/>
    <mergeCell ref="A6:A7"/>
    <mergeCell ref="B6:C7"/>
    <mergeCell ref="D6:D7"/>
    <mergeCell ref="E6:E7"/>
    <mergeCell ref="G6:G7"/>
    <mergeCell ref="L6:L7"/>
  </mergeCells>
  <printOptions/>
  <pageMargins left="0.7086614173228347" right="0.7086614173228347" top="0.7480314960629921" bottom="0.7480314960629921" header="0.31496062992125984" footer="0.31496062992125984"/>
  <pageSetup fitToHeight="2" horizontalDpi="600" verticalDpi="600" orientation="landscape" paperSize="9" scale="70" r:id="rId1"/>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view="pageBreakPreview" zoomScale="90" zoomScaleSheetLayoutView="90" workbookViewId="0" topLeftCell="A1">
      <selection activeCell="B1" sqref="B1:F1"/>
    </sheetView>
  </sheetViews>
  <sheetFormatPr defaultColWidth="9.00390625" defaultRowHeight="12.75"/>
  <cols>
    <col min="1" max="1" width="3.125" style="298" customWidth="1"/>
    <col min="2" max="2" width="5.25390625" style="298" customWidth="1"/>
    <col min="3" max="3" width="4.25390625" style="298" customWidth="1"/>
    <col min="4" max="5" width="5.75390625" style="298" customWidth="1"/>
    <col min="6" max="6" width="58.375" style="120" customWidth="1"/>
    <col min="7" max="9" width="13.75390625" style="51" customWidth="1"/>
    <col min="10" max="11" width="15.75390625" style="331" customWidth="1"/>
    <col min="12" max="12" width="12.875" style="51" customWidth="1"/>
    <col min="13" max="13" width="14.00390625" style="120" customWidth="1"/>
    <col min="14" max="16384" width="9.125" style="120" customWidth="1"/>
  </cols>
  <sheetData>
    <row r="1" spans="2:11" ht="16.5">
      <c r="B1" s="1501" t="s">
        <v>1261</v>
      </c>
      <c r="C1" s="1501"/>
      <c r="D1" s="1501"/>
      <c r="E1" s="1501"/>
      <c r="F1" s="1501"/>
      <c r="G1" s="109"/>
      <c r="H1" s="109"/>
      <c r="I1" s="109"/>
      <c r="J1" s="330"/>
      <c r="K1" s="330"/>
    </row>
    <row r="2" spans="1:13" s="22" customFormat="1" ht="24.75" customHeight="1">
      <c r="A2" s="1502" t="s">
        <v>225</v>
      </c>
      <c r="B2" s="1502"/>
      <c r="C2" s="1502"/>
      <c r="D2" s="1502"/>
      <c r="E2" s="1502"/>
      <c r="F2" s="1502"/>
      <c r="G2" s="1502"/>
      <c r="H2" s="1502"/>
      <c r="I2" s="1502"/>
      <c r="J2" s="1502"/>
      <c r="K2" s="1502"/>
      <c r="L2" s="1502"/>
      <c r="M2" s="1502"/>
    </row>
    <row r="3" spans="1:13" s="22" customFormat="1" ht="24.75" customHeight="1">
      <c r="A3" s="1503" t="s">
        <v>1117</v>
      </c>
      <c r="B3" s="1503"/>
      <c r="C3" s="1503"/>
      <c r="D3" s="1503"/>
      <c r="E3" s="1503"/>
      <c r="F3" s="1503"/>
      <c r="G3" s="1503"/>
      <c r="H3" s="1503"/>
      <c r="I3" s="1503"/>
      <c r="J3" s="1503"/>
      <c r="K3" s="1503"/>
      <c r="L3" s="1503"/>
      <c r="M3" s="1503"/>
    </row>
    <row r="4" spans="2:13" ht="17.25">
      <c r="B4" s="119"/>
      <c r="C4" s="119"/>
      <c r="D4" s="119"/>
      <c r="E4" s="119"/>
      <c r="F4" s="119"/>
      <c r="G4" s="262"/>
      <c r="H4" s="262"/>
      <c r="M4" s="218" t="s">
        <v>0</v>
      </c>
    </row>
    <row r="5" spans="2:13" ht="17.25" thickBot="1">
      <c r="B5" s="463" t="s">
        <v>1</v>
      </c>
      <c r="C5" s="463" t="s">
        <v>3</v>
      </c>
      <c r="D5" s="463" t="s">
        <v>2</v>
      </c>
      <c r="E5" s="463" t="s">
        <v>4</v>
      </c>
      <c r="F5" s="463" t="s">
        <v>5</v>
      </c>
      <c r="G5" s="464" t="s">
        <v>17</v>
      </c>
      <c r="H5" s="464" t="s">
        <v>18</v>
      </c>
      <c r="I5" s="464" t="s">
        <v>19</v>
      </c>
      <c r="J5" s="464" t="s">
        <v>53</v>
      </c>
      <c r="K5" s="262" t="s">
        <v>33</v>
      </c>
      <c r="L5" s="815" t="s">
        <v>24</v>
      </c>
      <c r="M5" s="298" t="s">
        <v>54</v>
      </c>
    </row>
    <row r="6" spans="1:21" s="52" customFormat="1" ht="79.5" customHeight="1" thickBot="1">
      <c r="A6" s="94"/>
      <c r="B6" s="465" t="s">
        <v>20</v>
      </c>
      <c r="C6" s="466" t="s">
        <v>21</v>
      </c>
      <c r="D6" s="462" t="s">
        <v>226</v>
      </c>
      <c r="E6" s="462" t="s">
        <v>227</v>
      </c>
      <c r="F6" s="467" t="s">
        <v>6</v>
      </c>
      <c r="G6" s="468" t="s">
        <v>515</v>
      </c>
      <c r="H6" s="332" t="s">
        <v>452</v>
      </c>
      <c r="I6" s="993" t="s">
        <v>640</v>
      </c>
      <c r="J6" s="1130" t="s">
        <v>641</v>
      </c>
      <c r="K6" s="467" t="s">
        <v>1079</v>
      </c>
      <c r="L6" s="1452" t="s">
        <v>163</v>
      </c>
      <c r="M6" s="1003" t="s">
        <v>1118</v>
      </c>
      <c r="N6" s="64"/>
      <c r="O6" s="64"/>
      <c r="P6" s="64"/>
      <c r="Q6" s="64"/>
      <c r="R6" s="64"/>
      <c r="S6" s="64"/>
      <c r="T6" s="64"/>
      <c r="U6" s="64"/>
    </row>
    <row r="7" spans="1:21" s="267" customFormat="1" ht="36" customHeight="1">
      <c r="A7" s="94">
        <v>1</v>
      </c>
      <c r="B7" s="450"/>
      <c r="C7" s="263"/>
      <c r="D7" s="264">
        <v>1</v>
      </c>
      <c r="E7" s="264"/>
      <c r="F7" s="265" t="s">
        <v>180</v>
      </c>
      <c r="G7" s="469">
        <f aca="true" t="shared" si="0" ref="G7:M7">SUM(G8,G15,G25,G31,G32,G14,G30)</f>
        <v>11302463</v>
      </c>
      <c r="H7" s="469">
        <f t="shared" si="0"/>
        <v>10523975</v>
      </c>
      <c r="I7" s="469">
        <f t="shared" si="0"/>
        <v>12101255</v>
      </c>
      <c r="J7" s="994">
        <f t="shared" si="0"/>
        <v>11259949</v>
      </c>
      <c r="K7" s="469">
        <f t="shared" si="0"/>
        <v>11908557</v>
      </c>
      <c r="L7" s="1453">
        <f t="shared" si="0"/>
        <v>83630</v>
      </c>
      <c r="M7" s="980">
        <f t="shared" si="0"/>
        <v>11992187</v>
      </c>
      <c r="N7" s="266"/>
      <c r="O7" s="266"/>
      <c r="P7" s="266"/>
      <c r="Q7" s="266"/>
      <c r="R7" s="266"/>
      <c r="S7" s="266"/>
      <c r="T7" s="266"/>
      <c r="U7" s="266"/>
    </row>
    <row r="8" spans="1:21" s="267" customFormat="1" ht="36" customHeight="1">
      <c r="A8" s="94">
        <v>2</v>
      </c>
      <c r="B8" s="451">
        <v>17</v>
      </c>
      <c r="C8" s="268"/>
      <c r="D8" s="269"/>
      <c r="E8" s="269">
        <v>1</v>
      </c>
      <c r="F8" s="268" t="s">
        <v>228</v>
      </c>
      <c r="G8" s="44">
        <f aca="true" t="shared" si="1" ref="G8:M8">SUM(G9,G12:G12)</f>
        <v>3185301</v>
      </c>
      <c r="H8" s="44">
        <f t="shared" si="1"/>
        <v>2823832</v>
      </c>
      <c r="I8" s="44">
        <f t="shared" si="1"/>
        <v>3231326</v>
      </c>
      <c r="J8" s="982">
        <f t="shared" si="1"/>
        <v>2901046</v>
      </c>
      <c r="K8" s="44">
        <f t="shared" si="1"/>
        <v>3206044</v>
      </c>
      <c r="L8" s="1454">
        <f t="shared" si="1"/>
        <v>56033</v>
      </c>
      <c r="M8" s="981">
        <f t="shared" si="1"/>
        <v>3262077</v>
      </c>
      <c r="N8" s="266"/>
      <c r="O8" s="266"/>
      <c r="P8" s="266"/>
      <c r="Q8" s="266"/>
      <c r="R8" s="266"/>
      <c r="S8" s="266"/>
      <c r="T8" s="266"/>
      <c r="U8" s="266"/>
    </row>
    <row r="9" spans="1:13" s="271" customFormat="1" ht="17.25">
      <c r="A9" s="94">
        <v>3</v>
      </c>
      <c r="B9" s="108"/>
      <c r="C9" s="220"/>
      <c r="D9" s="119"/>
      <c r="E9" s="119"/>
      <c r="F9" s="270" t="s">
        <v>229</v>
      </c>
      <c r="G9" s="13">
        <f aca="true" t="shared" si="2" ref="G9:M9">SUM(G10:G11)</f>
        <v>2951816</v>
      </c>
      <c r="H9" s="13">
        <f t="shared" si="2"/>
        <v>2676132</v>
      </c>
      <c r="I9" s="13">
        <f t="shared" si="2"/>
        <v>2873824</v>
      </c>
      <c r="J9" s="979">
        <f t="shared" si="2"/>
        <v>2712364</v>
      </c>
      <c r="K9" s="1009">
        <f t="shared" si="2"/>
        <v>3026383</v>
      </c>
      <c r="L9" s="856">
        <f t="shared" si="2"/>
        <v>21727</v>
      </c>
      <c r="M9" s="978">
        <f t="shared" si="2"/>
        <v>3048110</v>
      </c>
    </row>
    <row r="10" spans="1:13" ht="33" customHeight="1">
      <c r="A10" s="94">
        <v>4</v>
      </c>
      <c r="B10" s="110"/>
      <c r="C10" s="272"/>
      <c r="D10" s="272"/>
      <c r="E10" s="272"/>
      <c r="F10" s="46" t="s">
        <v>429</v>
      </c>
      <c r="G10" s="2">
        <v>2821019</v>
      </c>
      <c r="H10" s="2">
        <v>2676132</v>
      </c>
      <c r="I10" s="2">
        <v>2789547</v>
      </c>
      <c r="J10" s="995">
        <v>2712364</v>
      </c>
      <c r="K10" s="856">
        <v>2929944</v>
      </c>
      <c r="L10" s="2">
        <v>19074</v>
      </c>
      <c r="M10" s="1030">
        <f>SUM(K10:L10)</f>
        <v>2949018</v>
      </c>
    </row>
    <row r="11" spans="1:13" ht="33">
      <c r="A11" s="94">
        <v>5</v>
      </c>
      <c r="B11" s="108"/>
      <c r="C11" s="272"/>
      <c r="D11" s="272"/>
      <c r="E11" s="272"/>
      <c r="F11" s="46" t="s">
        <v>230</v>
      </c>
      <c r="G11" s="2">
        <v>130797</v>
      </c>
      <c r="H11" s="2"/>
      <c r="I11" s="2">
        <v>84277</v>
      </c>
      <c r="J11" s="995"/>
      <c r="K11" s="856">
        <v>96439</v>
      </c>
      <c r="L11" s="2">
        <v>2653</v>
      </c>
      <c r="M11" s="1030">
        <f>SUM(K11:L11)</f>
        <v>99092</v>
      </c>
    </row>
    <row r="12" spans="1:13" s="271" customFormat="1" ht="17.25">
      <c r="A12" s="94">
        <v>6</v>
      </c>
      <c r="B12" s="108"/>
      <c r="C12" s="273"/>
      <c r="D12" s="272"/>
      <c r="E12" s="272"/>
      <c r="F12" s="45" t="s">
        <v>231</v>
      </c>
      <c r="G12" s="13">
        <v>233485</v>
      </c>
      <c r="H12" s="13">
        <v>147700</v>
      </c>
      <c r="I12" s="13">
        <v>357502</v>
      </c>
      <c r="J12" s="979">
        <v>188682</v>
      </c>
      <c r="K12" s="1009">
        <v>179661</v>
      </c>
      <c r="L12" s="2">
        <v>34306</v>
      </c>
      <c r="M12" s="1029">
        <f>SUM(K12:L12)</f>
        <v>213967</v>
      </c>
    </row>
    <row r="13" spans="1:13" ht="16.5" customHeight="1">
      <c r="A13" s="94">
        <v>7</v>
      </c>
      <c r="B13" s="108"/>
      <c r="C13" s="272"/>
      <c r="D13" s="272"/>
      <c r="E13" s="272"/>
      <c r="F13" s="46" t="s">
        <v>232</v>
      </c>
      <c r="G13" s="2">
        <v>130913</v>
      </c>
      <c r="H13" s="2">
        <v>128400</v>
      </c>
      <c r="I13" s="2">
        <v>142402</v>
      </c>
      <c r="J13" s="995">
        <v>140232</v>
      </c>
      <c r="K13" s="856">
        <v>140232</v>
      </c>
      <c r="L13" s="2"/>
      <c r="M13" s="1030">
        <f>SUM(K13:L13)</f>
        <v>140232</v>
      </c>
    </row>
    <row r="14" spans="1:13" ht="36" customHeight="1">
      <c r="A14" s="94">
        <v>8</v>
      </c>
      <c r="B14" s="452" t="s">
        <v>532</v>
      </c>
      <c r="C14" s="272"/>
      <c r="D14" s="272"/>
      <c r="E14" s="333">
        <v>2</v>
      </c>
      <c r="F14" s="268" t="s">
        <v>233</v>
      </c>
      <c r="G14" s="13">
        <v>160574</v>
      </c>
      <c r="H14" s="13">
        <v>57009</v>
      </c>
      <c r="I14" s="13">
        <v>109645</v>
      </c>
      <c r="J14" s="979">
        <f>59496-9000</f>
        <v>50496</v>
      </c>
      <c r="K14" s="1009">
        <v>192530</v>
      </c>
      <c r="L14" s="2">
        <v>2623</v>
      </c>
      <c r="M14" s="1029">
        <f>SUM(K14:L14)</f>
        <v>195153</v>
      </c>
    </row>
    <row r="15" spans="1:13" s="122" customFormat="1" ht="36" customHeight="1">
      <c r="A15" s="94">
        <v>9</v>
      </c>
      <c r="B15" s="108">
        <v>17</v>
      </c>
      <c r="C15" s="220"/>
      <c r="D15" s="119"/>
      <c r="E15" s="119">
        <v>3</v>
      </c>
      <c r="F15" s="221" t="s">
        <v>234</v>
      </c>
      <c r="G15" s="47">
        <f aca="true" t="shared" si="3" ref="G15:M15">SUM(G16,G24:G24)</f>
        <v>6358454</v>
      </c>
      <c r="H15" s="47">
        <f t="shared" si="3"/>
        <v>6127000</v>
      </c>
      <c r="I15" s="47">
        <f t="shared" si="3"/>
        <v>7142421</v>
      </c>
      <c r="J15" s="979">
        <f t="shared" si="3"/>
        <v>6762000</v>
      </c>
      <c r="K15" s="1009">
        <f t="shared" si="3"/>
        <v>6986508</v>
      </c>
      <c r="L15" s="856">
        <f t="shared" si="3"/>
        <v>0</v>
      </c>
      <c r="M15" s="978">
        <f t="shared" si="3"/>
        <v>6986508</v>
      </c>
    </row>
    <row r="16" spans="1:13" s="271" customFormat="1" ht="17.25">
      <c r="A16" s="94">
        <v>10</v>
      </c>
      <c r="B16" s="108"/>
      <c r="C16" s="220"/>
      <c r="D16" s="119"/>
      <c r="E16" s="119"/>
      <c r="F16" s="45" t="s">
        <v>235</v>
      </c>
      <c r="G16" s="13">
        <f aca="true" t="shared" si="4" ref="G16:M16">SUM(G17:G23)</f>
        <v>6341905</v>
      </c>
      <c r="H16" s="13">
        <f t="shared" si="4"/>
        <v>6107000</v>
      </c>
      <c r="I16" s="13">
        <f t="shared" si="4"/>
        <v>7130307</v>
      </c>
      <c r="J16" s="979">
        <f t="shared" si="4"/>
        <v>6742000</v>
      </c>
      <c r="K16" s="1009">
        <f t="shared" si="4"/>
        <v>6966508</v>
      </c>
      <c r="L16" s="856">
        <f t="shared" si="4"/>
        <v>0</v>
      </c>
      <c r="M16" s="978">
        <f t="shared" si="4"/>
        <v>6966508</v>
      </c>
    </row>
    <row r="17" spans="1:13" ht="16.5">
      <c r="A17" s="94">
        <v>11</v>
      </c>
      <c r="B17" s="108"/>
      <c r="C17" s="119"/>
      <c r="D17" s="119"/>
      <c r="E17" s="119"/>
      <c r="F17" s="46" t="s">
        <v>170</v>
      </c>
      <c r="G17" s="2">
        <v>1168047</v>
      </c>
      <c r="H17" s="2">
        <v>1150000</v>
      </c>
      <c r="I17" s="2">
        <v>1179076</v>
      </c>
      <c r="J17" s="995">
        <v>1160000</v>
      </c>
      <c r="K17" s="856">
        <v>1325344</v>
      </c>
      <c r="L17" s="2"/>
      <c r="M17" s="1030">
        <f>SUM(K17:L17)</f>
        <v>1325344</v>
      </c>
    </row>
    <row r="18" spans="1:13" ht="16.5">
      <c r="A18" s="94">
        <v>12</v>
      </c>
      <c r="B18" s="108"/>
      <c r="C18" s="119"/>
      <c r="D18" s="119"/>
      <c r="E18" s="119"/>
      <c r="F18" s="46" t="s">
        <v>173</v>
      </c>
      <c r="G18" s="2">
        <v>47659</v>
      </c>
      <c r="H18" s="2">
        <v>36000</v>
      </c>
      <c r="I18" s="2">
        <v>42224</v>
      </c>
      <c r="J18" s="995">
        <v>40000</v>
      </c>
      <c r="K18" s="856">
        <v>40000</v>
      </c>
      <c r="L18" s="2"/>
      <c r="M18" s="1030">
        <f aca="true" t="shared" si="5" ref="M18:M24">SUM(K18:L18)</f>
        <v>40000</v>
      </c>
    </row>
    <row r="19" spans="1:13" ht="16.5">
      <c r="A19" s="94">
        <v>13</v>
      </c>
      <c r="B19" s="108"/>
      <c r="C19" s="119"/>
      <c r="D19" s="119"/>
      <c r="E19" s="119"/>
      <c r="F19" s="46" t="s">
        <v>172</v>
      </c>
      <c r="G19" s="2">
        <v>140388</v>
      </c>
      <c r="H19" s="2">
        <v>135000</v>
      </c>
      <c r="I19" s="2">
        <v>143355</v>
      </c>
      <c r="J19" s="995">
        <v>138000</v>
      </c>
      <c r="K19" s="856">
        <v>138000</v>
      </c>
      <c r="L19" s="2"/>
      <c r="M19" s="1030">
        <f t="shared" si="5"/>
        <v>138000</v>
      </c>
    </row>
    <row r="20" spans="1:13" ht="16.5">
      <c r="A20" s="94">
        <v>14</v>
      </c>
      <c r="B20" s="108"/>
      <c r="C20" s="119"/>
      <c r="D20" s="119"/>
      <c r="E20" s="119"/>
      <c r="F20" s="46" t="s">
        <v>171</v>
      </c>
      <c r="G20" s="2">
        <v>124596</v>
      </c>
      <c r="H20" s="2">
        <v>97000</v>
      </c>
      <c r="I20" s="2">
        <v>97899</v>
      </c>
      <c r="J20" s="995">
        <v>92000</v>
      </c>
      <c r="K20" s="856">
        <v>92000</v>
      </c>
      <c r="L20" s="2"/>
      <c r="M20" s="1030">
        <f t="shared" si="5"/>
        <v>92000</v>
      </c>
    </row>
    <row r="21" spans="1:13" ht="16.5">
      <c r="A21" s="94">
        <v>15</v>
      </c>
      <c r="B21" s="108"/>
      <c r="C21" s="119"/>
      <c r="D21" s="119"/>
      <c r="E21" s="119"/>
      <c r="F21" s="46" t="s">
        <v>169</v>
      </c>
      <c r="G21" s="2">
        <v>4645828</v>
      </c>
      <c r="H21" s="2">
        <v>4500000</v>
      </c>
      <c r="I21" s="2">
        <v>5450593</v>
      </c>
      <c r="J21" s="995">
        <v>5100000</v>
      </c>
      <c r="K21" s="856">
        <v>5100030</v>
      </c>
      <c r="L21" s="2"/>
      <c r="M21" s="1030">
        <f t="shared" si="5"/>
        <v>5100030</v>
      </c>
    </row>
    <row r="22" spans="1:13" ht="16.5">
      <c r="A22" s="94">
        <v>16</v>
      </c>
      <c r="B22" s="108"/>
      <c r="C22" s="119"/>
      <c r="D22" s="119"/>
      <c r="E22" s="119"/>
      <c r="F22" s="46" t="s">
        <v>174</v>
      </c>
      <c r="G22" s="2">
        <v>195894</v>
      </c>
      <c r="H22" s="2">
        <v>174000</v>
      </c>
      <c r="I22" s="2">
        <v>202291</v>
      </c>
      <c r="J22" s="995">
        <v>200000</v>
      </c>
      <c r="K22" s="856">
        <v>200000</v>
      </c>
      <c r="L22" s="2"/>
      <c r="M22" s="1030">
        <f t="shared" si="5"/>
        <v>200000</v>
      </c>
    </row>
    <row r="23" spans="1:13" ht="16.5">
      <c r="A23" s="94">
        <v>17</v>
      </c>
      <c r="B23" s="108"/>
      <c r="C23" s="119"/>
      <c r="D23" s="119"/>
      <c r="E23" s="119"/>
      <c r="F23" s="46" t="s">
        <v>236</v>
      </c>
      <c r="G23" s="2">
        <v>19493</v>
      </c>
      <c r="H23" s="2">
        <v>15000</v>
      </c>
      <c r="I23" s="2">
        <v>14869</v>
      </c>
      <c r="J23" s="995">
        <v>12000</v>
      </c>
      <c r="K23" s="856">
        <v>71134</v>
      </c>
      <c r="L23" s="2"/>
      <c r="M23" s="1030">
        <f t="shared" si="5"/>
        <v>71134</v>
      </c>
    </row>
    <row r="24" spans="1:13" s="271" customFormat="1" ht="34.5">
      <c r="A24" s="94">
        <v>18</v>
      </c>
      <c r="B24" s="108"/>
      <c r="C24" s="220"/>
      <c r="D24" s="119"/>
      <c r="E24" s="119"/>
      <c r="F24" s="45" t="s">
        <v>237</v>
      </c>
      <c r="G24" s="13">
        <v>16549</v>
      </c>
      <c r="H24" s="13">
        <v>20000</v>
      </c>
      <c r="I24" s="13">
        <v>12114</v>
      </c>
      <c r="J24" s="979">
        <v>20000</v>
      </c>
      <c r="K24" s="1009">
        <v>20000</v>
      </c>
      <c r="L24" s="2"/>
      <c r="M24" s="1029">
        <f t="shared" si="5"/>
        <v>20000</v>
      </c>
    </row>
    <row r="25" spans="1:13" s="122" customFormat="1" ht="36" customHeight="1">
      <c r="A25" s="94">
        <v>19</v>
      </c>
      <c r="B25" s="108">
        <v>17</v>
      </c>
      <c r="C25" s="220"/>
      <c r="D25" s="119"/>
      <c r="E25" s="119">
        <v>4</v>
      </c>
      <c r="F25" s="221" t="s">
        <v>184</v>
      </c>
      <c r="G25" s="47">
        <f aca="true" t="shared" si="6" ref="G25:M25">SUM(G26:G29)</f>
        <v>383031</v>
      </c>
      <c r="H25" s="47">
        <f t="shared" si="6"/>
        <v>554399</v>
      </c>
      <c r="I25" s="47">
        <f t="shared" si="6"/>
        <v>593017</v>
      </c>
      <c r="J25" s="979">
        <f t="shared" si="6"/>
        <v>601716</v>
      </c>
      <c r="K25" s="1009">
        <f t="shared" si="6"/>
        <v>668529</v>
      </c>
      <c r="L25" s="856">
        <f t="shared" si="6"/>
        <v>30000</v>
      </c>
      <c r="M25" s="978">
        <f t="shared" si="6"/>
        <v>698529</v>
      </c>
    </row>
    <row r="26" spans="1:13" ht="16.5" customHeight="1">
      <c r="A26" s="94">
        <v>20</v>
      </c>
      <c r="B26" s="108"/>
      <c r="C26" s="119"/>
      <c r="D26" s="119"/>
      <c r="E26" s="119"/>
      <c r="F26" s="46" t="s">
        <v>425</v>
      </c>
      <c r="G26" s="2">
        <v>80482</v>
      </c>
      <c r="H26" s="2">
        <v>170600</v>
      </c>
      <c r="I26" s="2">
        <v>238746</v>
      </c>
      <c r="J26" s="995">
        <f>203800+26000</f>
        <v>229800</v>
      </c>
      <c r="K26" s="856">
        <v>289800</v>
      </c>
      <c r="L26" s="2">
        <v>22000</v>
      </c>
      <c r="M26" s="1030">
        <f>SUM(K26:L26)</f>
        <v>311800</v>
      </c>
    </row>
    <row r="27" spans="1:13" ht="16.5" customHeight="1">
      <c r="A27" s="94">
        <v>21</v>
      </c>
      <c r="B27" s="108"/>
      <c r="C27" s="119"/>
      <c r="D27" s="119"/>
      <c r="E27" s="119"/>
      <c r="F27" s="46" t="s">
        <v>426</v>
      </c>
      <c r="G27" s="2">
        <v>180721</v>
      </c>
      <c r="H27" s="2">
        <v>203000</v>
      </c>
      <c r="I27" s="2">
        <v>184297</v>
      </c>
      <c r="J27" s="995">
        <v>147916</v>
      </c>
      <c r="K27" s="856">
        <v>147916</v>
      </c>
      <c r="L27" s="2">
        <v>8000</v>
      </c>
      <c r="M27" s="1030">
        <f aca="true" t="shared" si="7" ref="M27:M32">SUM(K27:L27)</f>
        <v>155916</v>
      </c>
    </row>
    <row r="28" spans="1:13" ht="16.5" customHeight="1">
      <c r="A28" s="94">
        <v>22</v>
      </c>
      <c r="B28" s="108"/>
      <c r="C28" s="119"/>
      <c r="D28" s="119"/>
      <c r="E28" s="119"/>
      <c r="F28" s="46" t="s">
        <v>427</v>
      </c>
      <c r="G28" s="2">
        <v>64667</v>
      </c>
      <c r="H28" s="2">
        <v>156400</v>
      </c>
      <c r="I28" s="2">
        <v>143719</v>
      </c>
      <c r="J28" s="995">
        <v>224000</v>
      </c>
      <c r="K28" s="856">
        <v>224000</v>
      </c>
      <c r="L28" s="2"/>
      <c r="M28" s="1030">
        <f t="shared" si="7"/>
        <v>224000</v>
      </c>
    </row>
    <row r="29" spans="1:13" ht="16.5" customHeight="1">
      <c r="A29" s="94">
        <v>23</v>
      </c>
      <c r="B29" s="108"/>
      <c r="C29" s="119"/>
      <c r="D29" s="119"/>
      <c r="E29" s="119"/>
      <c r="F29" s="46" t="s">
        <v>428</v>
      </c>
      <c r="G29" s="2">
        <v>57161</v>
      </c>
      <c r="H29" s="2">
        <v>24399</v>
      </c>
      <c r="I29" s="2">
        <v>26255</v>
      </c>
      <c r="J29" s="995"/>
      <c r="K29" s="856">
        <v>6813</v>
      </c>
      <c r="L29" s="2"/>
      <c r="M29" s="1030">
        <f t="shared" si="7"/>
        <v>6813</v>
      </c>
    </row>
    <row r="30" spans="1:13" s="122" customFormat="1" ht="36" customHeight="1">
      <c r="A30" s="94">
        <v>24</v>
      </c>
      <c r="B30" s="453" t="s">
        <v>532</v>
      </c>
      <c r="C30" s="220"/>
      <c r="D30" s="119"/>
      <c r="E30" s="119">
        <v>5</v>
      </c>
      <c r="F30" s="221" t="s">
        <v>238</v>
      </c>
      <c r="G30" s="47">
        <v>1120601</v>
      </c>
      <c r="H30" s="47">
        <v>876735</v>
      </c>
      <c r="I30" s="47">
        <v>916033</v>
      </c>
      <c r="J30" s="979">
        <f>856691</f>
        <v>856691</v>
      </c>
      <c r="K30" s="1009">
        <v>842682</v>
      </c>
      <c r="L30" s="1093">
        <v>-5026</v>
      </c>
      <c r="M30" s="1029">
        <f t="shared" si="7"/>
        <v>837656</v>
      </c>
    </row>
    <row r="31" spans="1:13" s="122" customFormat="1" ht="36" customHeight="1">
      <c r="A31" s="94">
        <v>25</v>
      </c>
      <c r="B31" s="108">
        <v>17</v>
      </c>
      <c r="C31" s="220"/>
      <c r="D31" s="119"/>
      <c r="E31" s="119">
        <v>6</v>
      </c>
      <c r="F31" s="221" t="s">
        <v>239</v>
      </c>
      <c r="G31" s="47">
        <v>4307</v>
      </c>
      <c r="H31" s="47"/>
      <c r="I31" s="47">
        <v>7453</v>
      </c>
      <c r="J31" s="979"/>
      <c r="K31" s="1009">
        <v>5398</v>
      </c>
      <c r="L31" s="1093"/>
      <c r="M31" s="1029">
        <f t="shared" si="7"/>
        <v>5398</v>
      </c>
    </row>
    <row r="32" spans="1:13" s="271" customFormat="1" ht="36" customHeight="1">
      <c r="A32" s="94">
        <v>26</v>
      </c>
      <c r="B32" s="1018" t="s">
        <v>532</v>
      </c>
      <c r="C32" s="274"/>
      <c r="D32" s="274"/>
      <c r="E32" s="275">
        <v>7</v>
      </c>
      <c r="F32" s="276" t="s">
        <v>240</v>
      </c>
      <c r="G32" s="470">
        <v>90195</v>
      </c>
      <c r="H32" s="470">
        <v>85000</v>
      </c>
      <c r="I32" s="470">
        <v>101360</v>
      </c>
      <c r="J32" s="996">
        <v>88000</v>
      </c>
      <c r="K32" s="880">
        <v>6866</v>
      </c>
      <c r="L32" s="50"/>
      <c r="M32" s="1029">
        <f t="shared" si="7"/>
        <v>6866</v>
      </c>
    </row>
    <row r="33" spans="1:21" s="267" customFormat="1" ht="36" customHeight="1">
      <c r="A33" s="94">
        <v>27</v>
      </c>
      <c r="B33" s="1015"/>
      <c r="C33" s="277"/>
      <c r="D33" s="278">
        <v>2</v>
      </c>
      <c r="E33" s="278"/>
      <c r="F33" s="279" t="s">
        <v>181</v>
      </c>
      <c r="G33" s="471">
        <f aca="true" t="shared" si="8" ref="G33:M33">SUM(G34,G38:G39,G42:G44)</f>
        <v>4037112</v>
      </c>
      <c r="H33" s="471">
        <f t="shared" si="8"/>
        <v>1165500</v>
      </c>
      <c r="I33" s="471">
        <f t="shared" si="8"/>
        <v>3470907</v>
      </c>
      <c r="J33" s="983">
        <f>SUM(J34,J38:J39,J42:J44)</f>
        <v>1912689</v>
      </c>
      <c r="K33" s="1150">
        <f>SUM(K34,K38:K39,K42:K44)</f>
        <v>3236173</v>
      </c>
      <c r="L33" s="1453">
        <f>SUM(L34,L38:L39,L42:L44)</f>
        <v>0</v>
      </c>
      <c r="M33" s="1149">
        <f t="shared" si="8"/>
        <v>3236173</v>
      </c>
      <c r="N33" s="266"/>
      <c r="O33" s="266"/>
      <c r="P33" s="266"/>
      <c r="Q33" s="266"/>
      <c r="R33" s="266"/>
      <c r="S33" s="266"/>
      <c r="T33" s="266"/>
      <c r="U33" s="266"/>
    </row>
    <row r="34" spans="1:13" s="122" customFormat="1" ht="36" customHeight="1">
      <c r="A34" s="94">
        <v>28</v>
      </c>
      <c r="B34" s="108"/>
      <c r="C34" s="220"/>
      <c r="D34" s="119"/>
      <c r="E34" s="119">
        <v>8</v>
      </c>
      <c r="F34" s="221" t="s">
        <v>241</v>
      </c>
      <c r="G34" s="47">
        <f aca="true" t="shared" si="9" ref="G34:M34">SUM(G35,G37)</f>
        <v>3891328</v>
      </c>
      <c r="H34" s="47">
        <f t="shared" si="9"/>
        <v>715500</v>
      </c>
      <c r="I34" s="47">
        <f t="shared" si="9"/>
        <v>3295246</v>
      </c>
      <c r="J34" s="979">
        <f t="shared" si="9"/>
        <v>1302689</v>
      </c>
      <c r="K34" s="1009">
        <f t="shared" si="9"/>
        <v>2621743</v>
      </c>
      <c r="L34" s="1455">
        <f t="shared" si="9"/>
        <v>0</v>
      </c>
      <c r="M34" s="978">
        <f t="shared" si="9"/>
        <v>2621743</v>
      </c>
    </row>
    <row r="35" spans="1:13" s="271" customFormat="1" ht="17.25">
      <c r="A35" s="94">
        <v>29</v>
      </c>
      <c r="B35" s="108">
        <v>17</v>
      </c>
      <c r="C35" s="220"/>
      <c r="D35" s="119"/>
      <c r="E35" s="119"/>
      <c r="F35" s="45" t="s">
        <v>242</v>
      </c>
      <c r="G35" s="13">
        <v>745810</v>
      </c>
      <c r="H35" s="13">
        <f aca="true" t="shared" si="10" ref="H35:M35">SUM(H36:H36)</f>
        <v>605800</v>
      </c>
      <c r="I35" s="13">
        <f t="shared" si="10"/>
        <v>791111</v>
      </c>
      <c r="J35" s="979">
        <f t="shared" si="10"/>
        <v>723000</v>
      </c>
      <c r="K35" s="1009">
        <f t="shared" si="10"/>
        <v>723387</v>
      </c>
      <c r="L35" s="856">
        <f t="shared" si="10"/>
        <v>0</v>
      </c>
      <c r="M35" s="978">
        <f t="shared" si="10"/>
        <v>723387</v>
      </c>
    </row>
    <row r="36" spans="1:13" ht="16.5">
      <c r="A36" s="94">
        <v>30</v>
      </c>
      <c r="B36" s="108"/>
      <c r="C36" s="272"/>
      <c r="D36" s="272"/>
      <c r="E36" s="272"/>
      <c r="F36" s="46" t="s">
        <v>243</v>
      </c>
      <c r="G36" s="2">
        <v>745810</v>
      </c>
      <c r="H36" s="2">
        <v>605800</v>
      </c>
      <c r="I36" s="2">
        <v>791111</v>
      </c>
      <c r="J36" s="995">
        <v>723000</v>
      </c>
      <c r="K36" s="856">
        <v>723387</v>
      </c>
      <c r="L36" s="2"/>
      <c r="M36" s="1030">
        <f>SUM(K36:L36)</f>
        <v>723387</v>
      </c>
    </row>
    <row r="37" spans="1:13" s="271" customFormat="1" ht="17.25">
      <c r="A37" s="94">
        <v>31</v>
      </c>
      <c r="B37" s="108">
        <v>17</v>
      </c>
      <c r="C37" s="273"/>
      <c r="D37" s="272"/>
      <c r="E37" s="272"/>
      <c r="F37" s="45" t="s">
        <v>244</v>
      </c>
      <c r="G37" s="13">
        <v>3145518</v>
      </c>
      <c r="H37" s="13">
        <v>109700</v>
      </c>
      <c r="I37" s="13">
        <v>2504135</v>
      </c>
      <c r="J37" s="979">
        <f>570689+9000</f>
        <v>579689</v>
      </c>
      <c r="K37" s="1009">
        <v>1898356</v>
      </c>
      <c r="L37" s="2"/>
      <c r="M37" s="1029">
        <f>SUM(K37:L37)</f>
        <v>1898356</v>
      </c>
    </row>
    <row r="38" spans="1:13" s="271" customFormat="1" ht="36" customHeight="1">
      <c r="A38" s="94">
        <v>32</v>
      </c>
      <c r="B38" s="454" t="s">
        <v>532</v>
      </c>
      <c r="C38" s="273"/>
      <c r="D38" s="273"/>
      <c r="E38" s="272">
        <v>9</v>
      </c>
      <c r="F38" s="45" t="s">
        <v>245</v>
      </c>
      <c r="G38" s="13">
        <v>10000</v>
      </c>
      <c r="H38" s="13"/>
      <c r="I38" s="13"/>
      <c r="J38" s="979"/>
      <c r="K38" s="1009">
        <v>3420</v>
      </c>
      <c r="L38" s="2"/>
      <c r="M38" s="1029">
        <f>SUM(K38:L38)</f>
        <v>3420</v>
      </c>
    </row>
    <row r="39" spans="1:13" s="122" customFormat="1" ht="36" customHeight="1">
      <c r="A39" s="94">
        <v>33</v>
      </c>
      <c r="B39" s="108">
        <v>17</v>
      </c>
      <c r="C39" s="220"/>
      <c r="D39" s="119"/>
      <c r="E39" s="119">
        <v>10</v>
      </c>
      <c r="F39" s="221" t="s">
        <v>246</v>
      </c>
      <c r="G39" s="47">
        <f aca="true" t="shared" si="11" ref="G39:M39">SUM(G40:G41)</f>
        <v>124536</v>
      </c>
      <c r="H39" s="47">
        <f t="shared" si="11"/>
        <v>450000</v>
      </c>
      <c r="I39" s="47">
        <f t="shared" si="11"/>
        <v>170590</v>
      </c>
      <c r="J39" s="979">
        <f t="shared" si="11"/>
        <v>600000</v>
      </c>
      <c r="K39" s="1009">
        <f t="shared" si="11"/>
        <v>600000</v>
      </c>
      <c r="L39" s="856">
        <f t="shared" si="11"/>
        <v>0</v>
      </c>
      <c r="M39" s="978">
        <f t="shared" si="11"/>
        <v>600000</v>
      </c>
    </row>
    <row r="40" spans="1:13" ht="16.5">
      <c r="A40" s="94">
        <v>34</v>
      </c>
      <c r="B40" s="108"/>
      <c r="C40" s="119"/>
      <c r="D40" s="119"/>
      <c r="E40" s="119"/>
      <c r="F40" s="46" t="s">
        <v>247</v>
      </c>
      <c r="G40" s="2">
        <v>124346</v>
      </c>
      <c r="H40" s="2">
        <v>450000</v>
      </c>
      <c r="I40" s="2">
        <v>170590</v>
      </c>
      <c r="J40" s="995">
        <v>600000</v>
      </c>
      <c r="K40" s="856">
        <v>600000</v>
      </c>
      <c r="L40" s="2"/>
      <c r="M40" s="1030">
        <f>SUM(K40:L40)</f>
        <v>600000</v>
      </c>
    </row>
    <row r="41" spans="1:13" ht="16.5">
      <c r="A41" s="94">
        <v>35</v>
      </c>
      <c r="B41" s="108"/>
      <c r="C41" s="119"/>
      <c r="D41" s="119"/>
      <c r="E41" s="119"/>
      <c r="F41" s="46" t="s">
        <v>534</v>
      </c>
      <c r="G41" s="2">
        <v>190</v>
      </c>
      <c r="H41" s="2"/>
      <c r="I41" s="2"/>
      <c r="J41" s="995"/>
      <c r="K41" s="856"/>
      <c r="L41" s="2"/>
      <c r="M41" s="767"/>
    </row>
    <row r="42" spans="1:13" ht="36" customHeight="1">
      <c r="A42" s="94">
        <v>36</v>
      </c>
      <c r="B42" s="108"/>
      <c r="C42" s="119"/>
      <c r="D42" s="119"/>
      <c r="E42" s="119">
        <v>11</v>
      </c>
      <c r="F42" s="45" t="s">
        <v>248</v>
      </c>
      <c r="G42" s="13">
        <v>10613</v>
      </c>
      <c r="H42" s="13"/>
      <c r="I42" s="13">
        <v>3578</v>
      </c>
      <c r="J42" s="979"/>
      <c r="K42" s="1009"/>
      <c r="L42" s="2"/>
      <c r="M42" s="767"/>
    </row>
    <row r="43" spans="1:13" s="122" customFormat="1" ht="36" customHeight="1">
      <c r="A43" s="94">
        <v>37</v>
      </c>
      <c r="B43" s="108">
        <v>17</v>
      </c>
      <c r="C43" s="220"/>
      <c r="D43" s="119"/>
      <c r="E43" s="119">
        <v>12</v>
      </c>
      <c r="F43" s="221" t="s">
        <v>249</v>
      </c>
      <c r="G43" s="47"/>
      <c r="H43" s="47"/>
      <c r="I43" s="47">
        <v>1493</v>
      </c>
      <c r="J43" s="979">
        <v>10000</v>
      </c>
      <c r="K43" s="1009">
        <v>10000</v>
      </c>
      <c r="L43" s="1093"/>
      <c r="M43" s="1031">
        <f>SUM(K43:L43)</f>
        <v>10000</v>
      </c>
    </row>
    <row r="44" spans="1:13" s="271" customFormat="1" ht="36" customHeight="1">
      <c r="A44" s="94">
        <v>38</v>
      </c>
      <c r="B44" s="1017" t="s">
        <v>532</v>
      </c>
      <c r="C44" s="273"/>
      <c r="D44" s="273"/>
      <c r="E44" s="272">
        <v>13</v>
      </c>
      <c r="F44" s="280" t="s">
        <v>250</v>
      </c>
      <c r="G44" s="13">
        <v>635</v>
      </c>
      <c r="H44" s="13"/>
      <c r="I44" s="13"/>
      <c r="J44" s="979"/>
      <c r="K44" s="1009">
        <v>1010</v>
      </c>
      <c r="L44" s="2"/>
      <c r="M44" s="1031">
        <f>SUM(K44:L44)</f>
        <v>1010</v>
      </c>
    </row>
    <row r="45" spans="1:13" s="24" customFormat="1" ht="36" customHeight="1">
      <c r="A45" s="94">
        <v>39</v>
      </c>
      <c r="B45" s="1016">
        <v>17</v>
      </c>
      <c r="C45" s="281"/>
      <c r="D45" s="282"/>
      <c r="E45" s="282"/>
      <c r="F45" s="283" t="s">
        <v>251</v>
      </c>
      <c r="G45" s="48">
        <f aca="true" t="shared" si="12" ref="G45:M45">SUM(G46:G46)</f>
        <v>694</v>
      </c>
      <c r="H45" s="48">
        <f t="shared" si="12"/>
        <v>0</v>
      </c>
      <c r="I45" s="48">
        <f t="shared" si="12"/>
        <v>0</v>
      </c>
      <c r="J45" s="997">
        <f t="shared" si="12"/>
        <v>0</v>
      </c>
      <c r="K45" s="1010">
        <f t="shared" si="12"/>
        <v>0</v>
      </c>
      <c r="L45" s="1456">
        <f t="shared" si="12"/>
        <v>0</v>
      </c>
      <c r="M45" s="1004">
        <f t="shared" si="12"/>
        <v>0</v>
      </c>
    </row>
    <row r="46" spans="1:13" ht="33">
      <c r="A46" s="94">
        <v>40</v>
      </c>
      <c r="B46" s="108"/>
      <c r="C46" s="284"/>
      <c r="D46" s="284"/>
      <c r="E46" s="284"/>
      <c r="F46" s="285" t="s">
        <v>327</v>
      </c>
      <c r="G46" s="50">
        <v>694</v>
      </c>
      <c r="H46" s="50"/>
      <c r="I46" s="50"/>
      <c r="J46" s="998"/>
      <c r="K46" s="856"/>
      <c r="L46" s="2"/>
      <c r="M46" s="767"/>
    </row>
    <row r="47" spans="1:13" s="24" customFormat="1" ht="39.75" customHeight="1" thickBot="1">
      <c r="A47" s="94">
        <v>41</v>
      </c>
      <c r="B47" s="455"/>
      <c r="C47" s="286"/>
      <c r="D47" s="287"/>
      <c r="E47" s="287"/>
      <c r="F47" s="288" t="s">
        <v>252</v>
      </c>
      <c r="G47" s="472">
        <f aca="true" t="shared" si="13" ref="G47:L47">SUM(G7,G33,G45)</f>
        <v>15340269</v>
      </c>
      <c r="H47" s="472">
        <f t="shared" si="13"/>
        <v>11689475</v>
      </c>
      <c r="I47" s="472">
        <f t="shared" si="13"/>
        <v>15572162</v>
      </c>
      <c r="J47" s="999">
        <f>SUM(J7,J33,J45)</f>
        <v>13172638</v>
      </c>
      <c r="K47" s="1011">
        <f>SUM(K7,K33,K45)</f>
        <v>15144730</v>
      </c>
      <c r="L47" s="1457">
        <f t="shared" si="13"/>
        <v>83630</v>
      </c>
      <c r="M47" s="1005">
        <f>SUM(M7,M33,M45)</f>
        <v>15228360</v>
      </c>
    </row>
    <row r="48" spans="1:13" s="24" customFormat="1" ht="39.75" customHeight="1" thickBot="1" thickTop="1">
      <c r="A48" s="94">
        <v>42</v>
      </c>
      <c r="B48" s="456"/>
      <c r="C48" s="289"/>
      <c r="D48" s="290"/>
      <c r="E48" s="290"/>
      <c r="F48" s="291" t="s">
        <v>253</v>
      </c>
      <c r="G48" s="49">
        <f>+G47-'2.Onki'!G30</f>
        <v>-456446</v>
      </c>
      <c r="H48" s="49">
        <f>+H47-'2.Onki'!H30</f>
        <v>-494878</v>
      </c>
      <c r="I48" s="49">
        <f>+I47-'2.Onki'!I30</f>
        <v>2106888</v>
      </c>
      <c r="J48" s="1000">
        <f>+J47-'2.Onki'!J30</f>
        <v>-2595622</v>
      </c>
      <c r="K48" s="1012">
        <f>+K47-'2.Onki'!K30</f>
        <v>-4145385</v>
      </c>
      <c r="L48" s="1458">
        <f>+L47-'2.Onki'!L30</f>
        <v>0</v>
      </c>
      <c r="M48" s="1006">
        <f>+M47-'2.Onki'!M30</f>
        <v>-4145385</v>
      </c>
    </row>
    <row r="49" spans="1:13" s="24" customFormat="1" ht="36" customHeight="1">
      <c r="A49" s="94">
        <v>43</v>
      </c>
      <c r="B49" s="23"/>
      <c r="C49" s="260"/>
      <c r="D49" s="261"/>
      <c r="E49" s="261">
        <v>14</v>
      </c>
      <c r="F49" s="248" t="s">
        <v>254</v>
      </c>
      <c r="G49" s="473">
        <f aca="true" t="shared" si="14" ref="G49:M49">SUM(G51,G60)+G50</f>
        <v>2777244</v>
      </c>
      <c r="H49" s="473">
        <f t="shared" si="14"/>
        <v>667309</v>
      </c>
      <c r="I49" s="473">
        <f t="shared" si="14"/>
        <v>2325091</v>
      </c>
      <c r="J49" s="1001">
        <f t="shared" si="14"/>
        <v>2789258</v>
      </c>
      <c r="K49" s="1013">
        <f t="shared" si="14"/>
        <v>4339021</v>
      </c>
      <c r="L49" s="1459">
        <f t="shared" si="14"/>
        <v>0</v>
      </c>
      <c r="M49" s="1007">
        <f t="shared" si="14"/>
        <v>4339021</v>
      </c>
    </row>
    <row r="50" spans="1:13" s="24" customFormat="1" ht="36" customHeight="1">
      <c r="A50" s="94">
        <v>44</v>
      </c>
      <c r="B50" s="1015"/>
      <c r="C50" s="260"/>
      <c r="D50" s="261">
        <v>1</v>
      </c>
      <c r="E50" s="261"/>
      <c r="F50" s="248" t="s">
        <v>331</v>
      </c>
      <c r="G50" s="473">
        <v>101544</v>
      </c>
      <c r="H50" s="473"/>
      <c r="I50" s="473">
        <v>103643</v>
      </c>
      <c r="J50" s="1001"/>
      <c r="K50" s="1013"/>
      <c r="L50" s="647"/>
      <c r="M50" s="769"/>
    </row>
    <row r="51" spans="1:13" s="24" customFormat="1" ht="33" customHeight="1">
      <c r="A51" s="94">
        <v>45</v>
      </c>
      <c r="B51" s="1016"/>
      <c r="C51" s="281"/>
      <c r="D51" s="282"/>
      <c r="E51" s="282"/>
      <c r="F51" s="292" t="s">
        <v>430</v>
      </c>
      <c r="G51" s="48">
        <f aca="true" t="shared" si="15" ref="G51:M51">SUM(G52,G56)</f>
        <v>2185072</v>
      </c>
      <c r="H51" s="48">
        <f t="shared" si="15"/>
        <v>487309</v>
      </c>
      <c r="I51" s="48">
        <f t="shared" si="15"/>
        <v>2193098</v>
      </c>
      <c r="J51" s="997">
        <f t="shared" si="15"/>
        <v>2690258</v>
      </c>
      <c r="K51" s="1010">
        <f t="shared" si="15"/>
        <v>4240021</v>
      </c>
      <c r="L51" s="1456">
        <f t="shared" si="15"/>
        <v>0</v>
      </c>
      <c r="M51" s="1004">
        <f t="shared" si="15"/>
        <v>4240021</v>
      </c>
    </row>
    <row r="52" spans="1:13" s="122" customFormat="1" ht="24" customHeight="1">
      <c r="A52" s="94">
        <v>46</v>
      </c>
      <c r="B52" s="108"/>
      <c r="C52" s="220"/>
      <c r="D52" s="119">
        <v>1</v>
      </c>
      <c r="E52" s="119"/>
      <c r="F52" s="221" t="s">
        <v>329</v>
      </c>
      <c r="G52" s="47">
        <f aca="true" t="shared" si="16" ref="G52:M52">SUM(G53:G55)</f>
        <v>1535072</v>
      </c>
      <c r="H52" s="47">
        <f t="shared" si="16"/>
        <v>485309</v>
      </c>
      <c r="I52" s="47">
        <f t="shared" si="16"/>
        <v>1727416</v>
      </c>
      <c r="J52" s="979">
        <f t="shared" si="16"/>
        <v>311801</v>
      </c>
      <c r="K52" s="1009">
        <f t="shared" si="16"/>
        <v>1445783</v>
      </c>
      <c r="L52" s="856">
        <f t="shared" si="16"/>
        <v>0</v>
      </c>
      <c r="M52" s="978">
        <f t="shared" si="16"/>
        <v>1445783</v>
      </c>
    </row>
    <row r="53" spans="1:13" ht="16.5">
      <c r="A53" s="94">
        <v>47</v>
      </c>
      <c r="B53" s="452" t="s">
        <v>532</v>
      </c>
      <c r="C53" s="119"/>
      <c r="D53" s="119"/>
      <c r="E53" s="119"/>
      <c r="F53" s="46" t="s">
        <v>255</v>
      </c>
      <c r="G53" s="2">
        <v>216837</v>
      </c>
      <c r="H53" s="2"/>
      <c r="I53" s="2">
        <v>302354</v>
      </c>
      <c r="J53" s="995"/>
      <c r="K53" s="856">
        <v>375129</v>
      </c>
      <c r="L53" s="2"/>
      <c r="M53" s="1030">
        <f>SUM(K53:L53)</f>
        <v>375129</v>
      </c>
    </row>
    <row r="54" spans="1:13" ht="16.5">
      <c r="A54" s="94">
        <v>48</v>
      </c>
      <c r="B54" s="108">
        <v>16</v>
      </c>
      <c r="C54" s="119"/>
      <c r="D54" s="119"/>
      <c r="E54" s="119"/>
      <c r="F54" s="46" t="s">
        <v>256</v>
      </c>
      <c r="G54" s="2">
        <v>145507</v>
      </c>
      <c r="H54" s="2"/>
      <c r="I54" s="2">
        <v>178748</v>
      </c>
      <c r="J54" s="995">
        <v>32179</v>
      </c>
      <c r="K54" s="856">
        <v>235809</v>
      </c>
      <c r="L54" s="2"/>
      <c r="M54" s="1030">
        <f>SUM(K54:L54)</f>
        <v>235809</v>
      </c>
    </row>
    <row r="55" spans="1:13" ht="16.5">
      <c r="A55" s="94">
        <v>49</v>
      </c>
      <c r="B55" s="108">
        <v>17</v>
      </c>
      <c r="C55" s="119"/>
      <c r="D55" s="119"/>
      <c r="E55" s="119"/>
      <c r="F55" s="46" t="s">
        <v>166</v>
      </c>
      <c r="G55" s="2">
        <v>1172728</v>
      </c>
      <c r="H55" s="2">
        <v>485309</v>
      </c>
      <c r="I55" s="2">
        <v>1246314</v>
      </c>
      <c r="J55" s="995">
        <f>17900+86248+80000+15240+80234</f>
        <v>279622</v>
      </c>
      <c r="K55" s="856">
        <v>834845</v>
      </c>
      <c r="L55" s="2"/>
      <c r="M55" s="1030">
        <f>SUM(K55:L55)</f>
        <v>834845</v>
      </c>
    </row>
    <row r="56" spans="1:13" s="122" customFormat="1" ht="24" customHeight="1">
      <c r="A56" s="94">
        <v>50</v>
      </c>
      <c r="B56" s="108"/>
      <c r="C56" s="220"/>
      <c r="D56" s="119">
        <v>2</v>
      </c>
      <c r="E56" s="119"/>
      <c r="F56" s="221" t="s">
        <v>328</v>
      </c>
      <c r="G56" s="47">
        <f>SUM(G57:G59)</f>
        <v>650000</v>
      </c>
      <c r="H56" s="47">
        <f>H57+H59</f>
        <v>2000</v>
      </c>
      <c r="I56" s="47">
        <f>SUM(I57:I59)</f>
        <v>465682</v>
      </c>
      <c r="J56" s="979">
        <f>SUM(J57:J59)</f>
        <v>2378457</v>
      </c>
      <c r="K56" s="1009">
        <f>SUM(K57:K59)</f>
        <v>2794238</v>
      </c>
      <c r="L56" s="856">
        <f>SUM(L57:L59)</f>
        <v>0</v>
      </c>
      <c r="M56" s="978">
        <f>SUM(M57:M59)</f>
        <v>2794238</v>
      </c>
    </row>
    <row r="57" spans="1:13" s="271" customFormat="1" ht="17.25">
      <c r="A57" s="94">
        <v>51</v>
      </c>
      <c r="B57" s="453" t="s">
        <v>532</v>
      </c>
      <c r="C57" s="119"/>
      <c r="D57" s="119"/>
      <c r="E57" s="119"/>
      <c r="F57" s="293" t="s">
        <v>255</v>
      </c>
      <c r="G57" s="2"/>
      <c r="H57" s="2"/>
      <c r="I57" s="2">
        <v>64388</v>
      </c>
      <c r="J57" s="995"/>
      <c r="K57" s="856">
        <v>36696</v>
      </c>
      <c r="L57" s="2"/>
      <c r="M57" s="1030">
        <f>SUM(K57:L57)</f>
        <v>36696</v>
      </c>
    </row>
    <row r="58" spans="1:13" s="271" customFormat="1" ht="17.25">
      <c r="A58" s="94">
        <v>52</v>
      </c>
      <c r="B58" s="453" t="s">
        <v>533</v>
      </c>
      <c r="C58" s="119"/>
      <c r="D58" s="119"/>
      <c r="E58" s="119"/>
      <c r="F58" s="46" t="s">
        <v>256</v>
      </c>
      <c r="G58" s="2"/>
      <c r="H58" s="2"/>
      <c r="I58" s="2">
        <v>15743</v>
      </c>
      <c r="J58" s="995"/>
      <c r="K58" s="856">
        <v>5940</v>
      </c>
      <c r="L58" s="2"/>
      <c r="M58" s="1030">
        <f>SUM(K58:L58)</f>
        <v>5940</v>
      </c>
    </row>
    <row r="59" spans="1:13" s="271" customFormat="1" ht="17.25">
      <c r="A59" s="94">
        <v>53</v>
      </c>
      <c r="B59" s="1018">
        <v>17</v>
      </c>
      <c r="C59" s="119"/>
      <c r="D59" s="119"/>
      <c r="E59" s="119"/>
      <c r="F59" s="293" t="s">
        <v>514</v>
      </c>
      <c r="G59" s="2">
        <v>650000</v>
      </c>
      <c r="H59" s="2">
        <v>2000</v>
      </c>
      <c r="I59" s="2">
        <v>385551</v>
      </c>
      <c r="J59" s="995">
        <f>2490870-80234-32179</f>
        <v>2378457</v>
      </c>
      <c r="K59" s="856">
        <v>2751602</v>
      </c>
      <c r="L59" s="2"/>
      <c r="M59" s="1030">
        <f>SUM(K59:L59)</f>
        <v>2751602</v>
      </c>
    </row>
    <row r="60" spans="1:13" s="24" customFormat="1" ht="30" customHeight="1">
      <c r="A60" s="94">
        <v>54</v>
      </c>
      <c r="B60" s="1016"/>
      <c r="C60" s="281"/>
      <c r="D60" s="282"/>
      <c r="E60" s="282"/>
      <c r="F60" s="292" t="s">
        <v>431</v>
      </c>
      <c r="G60" s="48">
        <f aca="true" t="shared" si="17" ref="G60:M60">SUM(G61:G63)</f>
        <v>490628</v>
      </c>
      <c r="H60" s="48">
        <f t="shared" si="17"/>
        <v>180000</v>
      </c>
      <c r="I60" s="48">
        <f t="shared" si="17"/>
        <v>28350</v>
      </c>
      <c r="J60" s="997">
        <f t="shared" si="17"/>
        <v>99000</v>
      </c>
      <c r="K60" s="1010">
        <f t="shared" si="17"/>
        <v>99000</v>
      </c>
      <c r="L60" s="1456">
        <f t="shared" si="17"/>
        <v>0</v>
      </c>
      <c r="M60" s="1004">
        <f t="shared" si="17"/>
        <v>99000</v>
      </c>
    </row>
    <row r="61" spans="1:13" s="122" customFormat="1" ht="24" customHeight="1">
      <c r="A61" s="94">
        <v>55</v>
      </c>
      <c r="B61" s="108">
        <v>17</v>
      </c>
      <c r="C61" s="220"/>
      <c r="D61" s="119">
        <v>2</v>
      </c>
      <c r="E61" s="119"/>
      <c r="F61" s="221" t="s">
        <v>257</v>
      </c>
      <c r="G61" s="47"/>
      <c r="H61" s="47"/>
      <c r="I61" s="47"/>
      <c r="J61" s="979"/>
      <c r="K61" s="1009"/>
      <c r="L61" s="1093"/>
      <c r="M61" s="768"/>
    </row>
    <row r="62" spans="1:13" ht="16.5">
      <c r="A62" s="94">
        <v>56</v>
      </c>
      <c r="B62" s="108"/>
      <c r="C62" s="119"/>
      <c r="D62" s="119"/>
      <c r="E62" s="119"/>
      <c r="F62" s="46" t="s">
        <v>257</v>
      </c>
      <c r="G62" s="2"/>
      <c r="H62" s="2">
        <v>180000</v>
      </c>
      <c r="I62" s="2"/>
      <c r="J62" s="995">
        <v>99000</v>
      </c>
      <c r="K62" s="856">
        <v>99000</v>
      </c>
      <c r="L62" s="2"/>
      <c r="M62" s="1030">
        <f>SUM(K62:L62)</f>
        <v>99000</v>
      </c>
    </row>
    <row r="63" spans="1:13" ht="16.5">
      <c r="A63" s="94">
        <v>57</v>
      </c>
      <c r="B63" s="108"/>
      <c r="C63" s="119"/>
      <c r="D63" s="119"/>
      <c r="E63" s="119"/>
      <c r="F63" s="294" t="s">
        <v>258</v>
      </c>
      <c r="G63" s="50">
        <v>490628</v>
      </c>
      <c r="H63" s="50"/>
      <c r="I63" s="50">
        <v>28350</v>
      </c>
      <c r="J63" s="995"/>
      <c r="K63" s="856"/>
      <c r="L63" s="50"/>
      <c r="M63" s="771"/>
    </row>
    <row r="64" spans="1:13" s="24" customFormat="1" ht="36" customHeight="1" thickBot="1">
      <c r="A64" s="94">
        <v>58</v>
      </c>
      <c r="B64" s="457"/>
      <c r="C64" s="295"/>
      <c r="D64" s="296"/>
      <c r="E64" s="296"/>
      <c r="F64" s="297" t="s">
        <v>259</v>
      </c>
      <c r="G64" s="474">
        <f aca="true" t="shared" si="18" ref="G64:M64">SUM(G47,G49)</f>
        <v>18117513</v>
      </c>
      <c r="H64" s="474">
        <f t="shared" si="18"/>
        <v>12356784</v>
      </c>
      <c r="I64" s="474">
        <f t="shared" si="18"/>
        <v>17897253</v>
      </c>
      <c r="J64" s="1002">
        <f>SUM(J47,J49)</f>
        <v>15961896</v>
      </c>
      <c r="K64" s="1014">
        <f>SUM(K47,K49)</f>
        <v>19483751</v>
      </c>
      <c r="L64" s="1460">
        <f t="shared" si="18"/>
        <v>83630</v>
      </c>
      <c r="M64" s="1008">
        <f t="shared" si="18"/>
        <v>19567381</v>
      </c>
    </row>
  </sheetData>
  <sheetProtection/>
  <mergeCells count="3">
    <mergeCell ref="B1:F1"/>
    <mergeCell ref="A2:M2"/>
    <mergeCell ref="A3:M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5" r:id="rId1"/>
  <headerFooter alignWithMargins="0">
    <oddFooter>&amp;C- &amp;P -</oddFooter>
  </headerFooter>
  <rowBreaks count="1" manualBreakCount="1">
    <brk id="42" max="12" man="1"/>
  </rowBreaks>
</worksheet>
</file>

<file path=xl/worksheets/sheet3.xml><?xml version="1.0" encoding="utf-8"?>
<worksheet xmlns="http://schemas.openxmlformats.org/spreadsheetml/2006/main" xmlns:r="http://schemas.openxmlformats.org/officeDocument/2006/relationships">
  <dimension ref="A1:M73"/>
  <sheetViews>
    <sheetView view="pageBreakPreview" zoomScale="90" zoomScaleSheetLayoutView="90" workbookViewId="0" topLeftCell="A1">
      <selection activeCell="B1" sqref="B1:F1"/>
    </sheetView>
  </sheetViews>
  <sheetFormatPr defaultColWidth="9.00390625" defaultRowHeight="12.75"/>
  <cols>
    <col min="1" max="1" width="3.75390625" style="94" customWidth="1"/>
    <col min="2" max="2" width="6.75390625" style="92" customWidth="1"/>
    <col min="3" max="5" width="5.75390625" style="94" customWidth="1"/>
    <col min="6" max="6" width="53.75390625" style="52" customWidth="1"/>
    <col min="7" max="9" width="13.75390625" style="52" customWidth="1"/>
    <col min="10" max="11" width="15.75390625" style="52" customWidth="1"/>
    <col min="12" max="12" width="14.625" style="52" customWidth="1"/>
    <col min="13" max="13" width="13.625" style="52" customWidth="1"/>
    <col min="14" max="16384" width="9.125" style="52" customWidth="1"/>
  </cols>
  <sheetData>
    <row r="1" spans="2:11" ht="16.5">
      <c r="B1" s="1504" t="s">
        <v>1262</v>
      </c>
      <c r="C1" s="1504"/>
      <c r="D1" s="1504"/>
      <c r="E1" s="1504"/>
      <c r="F1" s="1504"/>
      <c r="H1" s="53"/>
      <c r="I1" s="54"/>
      <c r="J1" s="54"/>
      <c r="K1" s="54"/>
    </row>
    <row r="2" spans="2:11" ht="16.5">
      <c r="B2" s="1050"/>
      <c r="C2" s="1050"/>
      <c r="D2" s="1050"/>
      <c r="E2" s="1050"/>
      <c r="F2" s="1050"/>
      <c r="H2" s="53"/>
      <c r="I2" s="54"/>
      <c r="J2" s="54"/>
      <c r="K2" s="54"/>
    </row>
    <row r="3" spans="1:13" s="55" customFormat="1" ht="24.75" customHeight="1">
      <c r="A3" s="1505" t="s">
        <v>225</v>
      </c>
      <c r="B3" s="1505"/>
      <c r="C3" s="1505"/>
      <c r="D3" s="1505"/>
      <c r="E3" s="1505"/>
      <c r="F3" s="1505"/>
      <c r="G3" s="1505"/>
      <c r="H3" s="1505"/>
      <c r="I3" s="1505"/>
      <c r="J3" s="1505"/>
      <c r="K3" s="1505"/>
      <c r="L3" s="1505"/>
      <c r="M3" s="1505"/>
    </row>
    <row r="4" spans="1:13" s="55" customFormat="1" ht="24.75" customHeight="1">
      <c r="A4" s="1505" t="s">
        <v>1119</v>
      </c>
      <c r="B4" s="1505"/>
      <c r="C4" s="1505"/>
      <c r="D4" s="1505"/>
      <c r="E4" s="1505"/>
      <c r="F4" s="1505"/>
      <c r="G4" s="1505"/>
      <c r="H4" s="1505"/>
      <c r="I4" s="1505"/>
      <c r="J4" s="1505"/>
      <c r="K4" s="1505"/>
      <c r="L4" s="1505"/>
      <c r="M4" s="1505"/>
    </row>
    <row r="5" spans="3:13" ht="17.25">
      <c r="C5" s="93"/>
      <c r="E5" s="93"/>
      <c r="F5" s="93"/>
      <c r="G5" s="93"/>
      <c r="H5" s="53"/>
      <c r="M5" s="475" t="s">
        <v>0</v>
      </c>
    </row>
    <row r="6" spans="2:13" s="94" customFormat="1" ht="17.25" thickBot="1">
      <c r="B6" s="92" t="s">
        <v>1</v>
      </c>
      <c r="C6" s="94" t="s">
        <v>3</v>
      </c>
      <c r="D6" s="94" t="s">
        <v>2</v>
      </c>
      <c r="E6" s="94" t="s">
        <v>4</v>
      </c>
      <c r="F6" s="94" t="s">
        <v>5</v>
      </c>
      <c r="G6" s="94" t="s">
        <v>17</v>
      </c>
      <c r="H6" s="94" t="s">
        <v>18</v>
      </c>
      <c r="I6" s="476" t="s">
        <v>19</v>
      </c>
      <c r="J6" s="476" t="s">
        <v>53</v>
      </c>
      <c r="K6" s="63" t="s">
        <v>33</v>
      </c>
      <c r="L6" s="94" t="s">
        <v>24</v>
      </c>
      <c r="M6" s="94" t="s">
        <v>54</v>
      </c>
    </row>
    <row r="7" spans="2:13" s="56" customFormat="1" ht="79.5" customHeight="1" thickBot="1">
      <c r="B7" s="477" t="s">
        <v>260</v>
      </c>
      <c r="C7" s="478" t="s">
        <v>21</v>
      </c>
      <c r="D7" s="462" t="s">
        <v>226</v>
      </c>
      <c r="E7" s="462" t="s">
        <v>227</v>
      </c>
      <c r="F7" s="479" t="s">
        <v>6</v>
      </c>
      <c r="G7" s="332" t="s">
        <v>515</v>
      </c>
      <c r="H7" s="332" t="s">
        <v>452</v>
      </c>
      <c r="I7" s="480" t="s">
        <v>640</v>
      </c>
      <c r="J7" s="1130" t="s">
        <v>641</v>
      </c>
      <c r="K7" s="467" t="s">
        <v>1079</v>
      </c>
      <c r="L7" s="1452" t="s">
        <v>163</v>
      </c>
      <c r="M7" s="776" t="s">
        <v>1118</v>
      </c>
    </row>
    <row r="8" spans="1:13" s="61" customFormat="1" ht="30" customHeight="1">
      <c r="A8" s="94">
        <v>1</v>
      </c>
      <c r="B8" s="458" t="s">
        <v>532</v>
      </c>
      <c r="C8" s="57"/>
      <c r="D8" s="58"/>
      <c r="E8" s="57"/>
      <c r="F8" s="59" t="s">
        <v>261</v>
      </c>
      <c r="G8" s="60">
        <f aca="true" t="shared" si="0" ref="G8:M8">SUM(G9:G10)</f>
        <v>6597582</v>
      </c>
      <c r="H8" s="60">
        <f t="shared" si="0"/>
        <v>6293324</v>
      </c>
      <c r="I8" s="60">
        <f t="shared" si="0"/>
        <v>6476599</v>
      </c>
      <c r="J8" s="1019">
        <f t="shared" si="0"/>
        <v>6638793</v>
      </c>
      <c r="K8" s="60">
        <f t="shared" si="0"/>
        <v>7519132</v>
      </c>
      <c r="L8" s="1461">
        <f>SUM(L9:L10)</f>
        <v>68812</v>
      </c>
      <c r="M8" s="1096">
        <f t="shared" si="0"/>
        <v>7587944</v>
      </c>
    </row>
    <row r="9" spans="1:13" ht="25.5" customHeight="1">
      <c r="A9" s="94">
        <v>2</v>
      </c>
      <c r="B9" s="62"/>
      <c r="C9" s="63"/>
      <c r="D9" s="63">
        <v>1</v>
      </c>
      <c r="E9" s="63"/>
      <c r="F9" s="64" t="s">
        <v>56</v>
      </c>
      <c r="G9" s="64">
        <v>6335335</v>
      </c>
      <c r="H9" s="64">
        <v>6236730</v>
      </c>
      <c r="I9" s="64">
        <v>6320155</v>
      </c>
      <c r="J9" s="1020">
        <v>6575052</v>
      </c>
      <c r="K9" s="64">
        <v>7389297</v>
      </c>
      <c r="L9" s="64">
        <v>52939</v>
      </c>
      <c r="M9" s="772">
        <f>SUM(K9:L9)</f>
        <v>7442236</v>
      </c>
    </row>
    <row r="10" spans="1:13" ht="25.5" customHeight="1">
      <c r="A10" s="94">
        <v>3</v>
      </c>
      <c r="B10" s="62"/>
      <c r="C10" s="63"/>
      <c r="D10" s="63">
        <v>2</v>
      </c>
      <c r="E10" s="63"/>
      <c r="F10" s="64" t="s">
        <v>206</v>
      </c>
      <c r="G10" s="64">
        <v>262247</v>
      </c>
      <c r="H10" s="64">
        <f>SUM(H11:H12)</f>
        <v>56594</v>
      </c>
      <c r="I10" s="64">
        <f>SUM(I11:I12)</f>
        <v>156444</v>
      </c>
      <c r="J10" s="1020">
        <f>SUM(J11:J12)</f>
        <v>63741</v>
      </c>
      <c r="K10" s="64">
        <f>SUM(K11:K12)</f>
        <v>129835</v>
      </c>
      <c r="L10" s="64">
        <f>SUM(L11:L12)</f>
        <v>15873</v>
      </c>
      <c r="M10" s="772">
        <f>SUM(K10:L10)</f>
        <v>145708</v>
      </c>
    </row>
    <row r="11" spans="1:13" ht="16.5">
      <c r="A11" s="94">
        <v>4</v>
      </c>
      <c r="B11" s="62"/>
      <c r="C11" s="63"/>
      <c r="D11" s="63"/>
      <c r="E11" s="63">
        <v>1</v>
      </c>
      <c r="F11" s="65" t="s">
        <v>207</v>
      </c>
      <c r="G11" s="64">
        <v>205508</v>
      </c>
      <c r="H11" s="64">
        <v>56594</v>
      </c>
      <c r="I11" s="64">
        <v>154766</v>
      </c>
      <c r="J11" s="1020">
        <v>63741</v>
      </c>
      <c r="K11" s="64">
        <v>129705</v>
      </c>
      <c r="L11" s="64">
        <v>15873</v>
      </c>
      <c r="M11" s="772">
        <f>SUM(K11:L11)</f>
        <v>145578</v>
      </c>
    </row>
    <row r="12" spans="1:13" ht="16.5">
      <c r="A12" s="94">
        <v>5</v>
      </c>
      <c r="B12" s="62"/>
      <c r="C12" s="63"/>
      <c r="D12" s="63"/>
      <c r="E12" s="63">
        <v>2</v>
      </c>
      <c r="F12" s="65" t="s">
        <v>208</v>
      </c>
      <c r="G12" s="64">
        <v>56739</v>
      </c>
      <c r="H12" s="64"/>
      <c r="I12" s="64">
        <v>1678</v>
      </c>
      <c r="J12" s="1020"/>
      <c r="K12" s="64">
        <v>130</v>
      </c>
      <c r="L12" s="64"/>
      <c r="M12" s="772">
        <f>SUM(K12:L12)</f>
        <v>130</v>
      </c>
    </row>
    <row r="13" spans="1:13" s="61" customFormat="1" ht="30" customHeight="1">
      <c r="A13" s="94">
        <v>6</v>
      </c>
      <c r="B13" s="459" t="s">
        <v>473</v>
      </c>
      <c r="C13" s="66"/>
      <c r="D13" s="67"/>
      <c r="E13" s="67"/>
      <c r="F13" s="68" t="s">
        <v>166</v>
      </c>
      <c r="G13" s="68">
        <f aca="true" t="shared" si="1" ref="G13:M13">SUM(G14:G15,G22,G23)</f>
        <v>9199091</v>
      </c>
      <c r="H13" s="68">
        <f t="shared" si="1"/>
        <v>5891029</v>
      </c>
      <c r="I13" s="68">
        <f t="shared" si="1"/>
        <v>6988632</v>
      </c>
      <c r="J13" s="1021">
        <f t="shared" si="1"/>
        <v>9129467</v>
      </c>
      <c r="K13" s="68">
        <f t="shared" si="1"/>
        <v>11770983</v>
      </c>
      <c r="L13" s="1462">
        <f t="shared" si="1"/>
        <v>14818</v>
      </c>
      <c r="M13" s="1097">
        <f t="shared" si="1"/>
        <v>11785801</v>
      </c>
    </row>
    <row r="14" spans="1:13" s="61" customFormat="1" ht="25.5" customHeight="1">
      <c r="A14" s="94">
        <v>7</v>
      </c>
      <c r="B14" s="62"/>
      <c r="C14" s="69"/>
      <c r="D14" s="63">
        <v>1</v>
      </c>
      <c r="E14" s="69"/>
      <c r="F14" s="70" t="s">
        <v>56</v>
      </c>
      <c r="G14" s="70">
        <v>4415679</v>
      </c>
      <c r="H14" s="70">
        <v>4109152</v>
      </c>
      <c r="I14" s="70">
        <v>4574139</v>
      </c>
      <c r="J14" s="1022">
        <v>4337827</v>
      </c>
      <c r="K14" s="70">
        <v>5085564</v>
      </c>
      <c r="L14" s="64">
        <v>56670</v>
      </c>
      <c r="M14" s="1098">
        <f>SUM(K14:L14)</f>
        <v>5142234</v>
      </c>
    </row>
    <row r="15" spans="1:13" ht="25.5" customHeight="1">
      <c r="A15" s="94">
        <v>8</v>
      </c>
      <c r="B15" s="62"/>
      <c r="C15" s="69"/>
      <c r="D15" s="69"/>
      <c r="E15" s="69"/>
      <c r="F15" s="70" t="s">
        <v>262</v>
      </c>
      <c r="G15" s="70">
        <f aca="true" t="shared" si="2" ref="G15:M15">SUM(G16,G20)</f>
        <v>0</v>
      </c>
      <c r="H15" s="70">
        <f t="shared" si="2"/>
        <v>210150</v>
      </c>
      <c r="I15" s="70">
        <f t="shared" si="2"/>
        <v>0</v>
      </c>
      <c r="J15" s="1022">
        <f t="shared" si="2"/>
        <v>118500</v>
      </c>
      <c r="K15" s="70">
        <f t="shared" si="2"/>
        <v>79772</v>
      </c>
      <c r="L15" s="64">
        <f>SUM(L16,L20)</f>
        <v>-57457</v>
      </c>
      <c r="M15" s="1098">
        <f t="shared" si="2"/>
        <v>22315</v>
      </c>
    </row>
    <row r="16" spans="1:13" s="74" customFormat="1" ht="25.5" customHeight="1">
      <c r="A16" s="94">
        <v>9</v>
      </c>
      <c r="B16" s="460"/>
      <c r="C16" s="71"/>
      <c r="D16" s="63">
        <v>1</v>
      </c>
      <c r="E16" s="71"/>
      <c r="F16" s="72" t="s">
        <v>263</v>
      </c>
      <c r="G16" s="73">
        <f>SUM(G17:G19)</f>
        <v>0</v>
      </c>
      <c r="H16" s="73">
        <f>SUM(H17:H19)</f>
        <v>210150</v>
      </c>
      <c r="I16" s="73"/>
      <c r="J16" s="1023">
        <f>SUM(J17:J19)</f>
        <v>118500</v>
      </c>
      <c r="K16" s="73">
        <f>SUM(K17:K19)</f>
        <v>79772</v>
      </c>
      <c r="L16" s="73">
        <f>SUM(L17:L19)</f>
        <v>-57457</v>
      </c>
      <c r="M16" s="773">
        <f>SUM(M17:M19)</f>
        <v>22315</v>
      </c>
    </row>
    <row r="17" spans="1:13" ht="17.25">
      <c r="A17" s="94">
        <v>10</v>
      </c>
      <c r="B17" s="62"/>
      <c r="C17" s="63"/>
      <c r="D17" s="63"/>
      <c r="E17" s="63"/>
      <c r="F17" s="75" t="s">
        <v>264</v>
      </c>
      <c r="G17" s="64"/>
      <c r="H17" s="64">
        <v>106150</v>
      </c>
      <c r="I17" s="64"/>
      <c r="J17" s="1020">
        <v>94500</v>
      </c>
      <c r="K17" s="64">
        <v>66961</v>
      </c>
      <c r="L17" s="64">
        <v>-55043</v>
      </c>
      <c r="M17" s="773">
        <f>SUM(K17:L17)</f>
        <v>11918</v>
      </c>
    </row>
    <row r="18" spans="1:13" ht="17.25">
      <c r="A18" s="94">
        <v>11</v>
      </c>
      <c r="B18" s="62"/>
      <c r="C18" s="63"/>
      <c r="D18" s="63"/>
      <c r="E18" s="63"/>
      <c r="F18" s="75" t="s">
        <v>265</v>
      </c>
      <c r="G18" s="64"/>
      <c r="H18" s="64">
        <v>24000</v>
      </c>
      <c r="I18" s="64"/>
      <c r="J18" s="1020">
        <v>24000</v>
      </c>
      <c r="K18" s="64">
        <v>12811</v>
      </c>
      <c r="L18" s="64">
        <v>-2414</v>
      </c>
      <c r="M18" s="773">
        <f>SUM(K18:L18)</f>
        <v>10397</v>
      </c>
    </row>
    <row r="19" spans="1:13" ht="17.25">
      <c r="A19" s="94">
        <v>12</v>
      </c>
      <c r="B19" s="62"/>
      <c r="C19" s="63"/>
      <c r="D19" s="63"/>
      <c r="E19" s="63"/>
      <c r="F19" s="114" t="s">
        <v>402</v>
      </c>
      <c r="G19" s="64"/>
      <c r="H19" s="64">
        <v>80000</v>
      </c>
      <c r="I19" s="64"/>
      <c r="J19" s="1020"/>
      <c r="K19" s="64"/>
      <c r="L19" s="64"/>
      <c r="M19" s="773"/>
    </row>
    <row r="20" spans="1:13" s="74" customFormat="1" ht="25.5" customHeight="1">
      <c r="A20" s="94">
        <v>13</v>
      </c>
      <c r="B20" s="460"/>
      <c r="C20" s="71"/>
      <c r="D20" s="63">
        <v>2</v>
      </c>
      <c r="E20" s="71"/>
      <c r="F20" s="72" t="s">
        <v>266</v>
      </c>
      <c r="G20" s="73">
        <f>SUM(G21:G21)</f>
        <v>0</v>
      </c>
      <c r="H20" s="73">
        <f>SUM(H21:H21)</f>
        <v>0</v>
      </c>
      <c r="I20" s="73">
        <f>SUM(I21:I21)</f>
        <v>0</v>
      </c>
      <c r="J20" s="1023">
        <f>SUM(J21:J21)</f>
        <v>0</v>
      </c>
      <c r="K20" s="73">
        <f>SUM(K21:K21)</f>
        <v>0</v>
      </c>
      <c r="L20" s="73"/>
      <c r="M20" s="773">
        <f>SUM(K20:L20)</f>
        <v>0</v>
      </c>
    </row>
    <row r="21" spans="1:13" ht="17.25">
      <c r="A21" s="94">
        <v>14</v>
      </c>
      <c r="B21" s="62"/>
      <c r="C21" s="63"/>
      <c r="D21" s="71"/>
      <c r="E21" s="63"/>
      <c r="F21" s="75" t="s">
        <v>267</v>
      </c>
      <c r="G21" s="64"/>
      <c r="H21" s="64"/>
      <c r="I21" s="64"/>
      <c r="J21" s="1020"/>
      <c r="K21" s="64"/>
      <c r="L21" s="64"/>
      <c r="M21" s="772"/>
    </row>
    <row r="22" spans="1:13" s="55" customFormat="1" ht="25.5" customHeight="1">
      <c r="A22" s="94">
        <v>15</v>
      </c>
      <c r="B22" s="461"/>
      <c r="C22" s="76"/>
      <c r="D22" s="76"/>
      <c r="E22" s="76"/>
      <c r="F22" s="77" t="s">
        <v>268</v>
      </c>
      <c r="G22" s="77"/>
      <c r="H22" s="77">
        <v>100000</v>
      </c>
      <c r="I22" s="77">
        <v>0</v>
      </c>
      <c r="J22" s="1024">
        <v>100000</v>
      </c>
      <c r="K22" s="77">
        <v>100000</v>
      </c>
      <c r="L22" s="1028"/>
      <c r="M22" s="1451">
        <f>SUM(K22:L22)</f>
        <v>100000</v>
      </c>
    </row>
    <row r="23" spans="1:13" s="61" customFormat="1" ht="25.5" customHeight="1">
      <c r="A23" s="94">
        <v>16</v>
      </c>
      <c r="B23" s="62"/>
      <c r="C23" s="69"/>
      <c r="D23" s="63">
        <v>2</v>
      </c>
      <c r="E23" s="69"/>
      <c r="F23" s="70" t="s">
        <v>206</v>
      </c>
      <c r="G23" s="70">
        <f aca="true" t="shared" si="3" ref="G23:M23">SUM(G24:G26)</f>
        <v>4783412</v>
      </c>
      <c r="H23" s="70">
        <f t="shared" si="3"/>
        <v>1471727</v>
      </c>
      <c r="I23" s="70">
        <f t="shared" si="3"/>
        <v>2414493</v>
      </c>
      <c r="J23" s="1022">
        <f t="shared" si="3"/>
        <v>4573140</v>
      </c>
      <c r="K23" s="70">
        <f t="shared" si="3"/>
        <v>6505647</v>
      </c>
      <c r="L23" s="64">
        <f t="shared" si="3"/>
        <v>15605</v>
      </c>
      <c r="M23" s="1098">
        <f t="shared" si="3"/>
        <v>6521252</v>
      </c>
    </row>
    <row r="24" spans="1:13" ht="17.25">
      <c r="A24" s="94">
        <v>17</v>
      </c>
      <c r="B24" s="62"/>
      <c r="C24" s="69"/>
      <c r="D24" s="63"/>
      <c r="E24" s="63">
        <v>1</v>
      </c>
      <c r="F24" s="65" t="s">
        <v>207</v>
      </c>
      <c r="G24" s="64">
        <v>4305427</v>
      </c>
      <c r="H24" s="64">
        <v>1247177</v>
      </c>
      <c r="I24" s="64">
        <v>2125537</v>
      </c>
      <c r="J24" s="1020">
        <v>4353140</v>
      </c>
      <c r="K24" s="64">
        <v>6011885</v>
      </c>
      <c r="L24" s="64">
        <v>15605</v>
      </c>
      <c r="M24" s="772">
        <f>SUM(K24:L24)</f>
        <v>6027490</v>
      </c>
    </row>
    <row r="25" spans="1:13" ht="17.25">
      <c r="A25" s="94">
        <v>18</v>
      </c>
      <c r="B25" s="62"/>
      <c r="C25" s="69"/>
      <c r="D25" s="63"/>
      <c r="E25" s="63">
        <v>2</v>
      </c>
      <c r="F25" s="65" t="s">
        <v>208</v>
      </c>
      <c r="G25" s="64">
        <v>442985</v>
      </c>
      <c r="H25" s="64">
        <v>224550</v>
      </c>
      <c r="I25" s="64">
        <v>30720</v>
      </c>
      <c r="J25" s="1020">
        <f>213150+4000</f>
        <v>217150</v>
      </c>
      <c r="K25" s="64">
        <v>315188</v>
      </c>
      <c r="L25" s="64"/>
      <c r="M25" s="772">
        <f>SUM(K25:L25)</f>
        <v>315188</v>
      </c>
    </row>
    <row r="26" spans="1:13" ht="17.25">
      <c r="A26" s="94">
        <v>19</v>
      </c>
      <c r="B26" s="62"/>
      <c r="C26" s="69"/>
      <c r="D26" s="63"/>
      <c r="E26" s="63">
        <v>3</v>
      </c>
      <c r="F26" s="65" t="s">
        <v>209</v>
      </c>
      <c r="G26" s="64">
        <v>35000</v>
      </c>
      <c r="H26" s="64"/>
      <c r="I26" s="64">
        <v>258236</v>
      </c>
      <c r="J26" s="1020">
        <v>2850</v>
      </c>
      <c r="K26" s="64">
        <v>178574</v>
      </c>
      <c r="L26" s="64"/>
      <c r="M26" s="772">
        <f>SUM(K26:L26)</f>
        <v>178574</v>
      </c>
    </row>
    <row r="27" spans="1:13" s="61" customFormat="1" ht="30" customHeight="1">
      <c r="A27" s="94">
        <v>20</v>
      </c>
      <c r="B27" s="459" t="s">
        <v>473</v>
      </c>
      <c r="C27" s="66"/>
      <c r="D27" s="67"/>
      <c r="E27" s="66"/>
      <c r="F27" s="68" t="s">
        <v>269</v>
      </c>
      <c r="G27" s="68">
        <f aca="true" t="shared" si="4" ref="G27:M27">SUM(G28:G29)</f>
        <v>42</v>
      </c>
      <c r="H27" s="68">
        <f t="shared" si="4"/>
        <v>0</v>
      </c>
      <c r="I27" s="68">
        <f t="shared" si="4"/>
        <v>43</v>
      </c>
      <c r="J27" s="1021">
        <f t="shared" si="4"/>
        <v>0</v>
      </c>
      <c r="K27" s="68">
        <f t="shared" si="4"/>
        <v>0</v>
      </c>
      <c r="L27" s="1462">
        <f t="shared" si="4"/>
        <v>0</v>
      </c>
      <c r="M27" s="1097">
        <f t="shared" si="4"/>
        <v>0</v>
      </c>
    </row>
    <row r="28" spans="1:13" ht="16.5">
      <c r="A28" s="94">
        <v>21</v>
      </c>
      <c r="B28" s="62"/>
      <c r="C28" s="63"/>
      <c r="D28" s="63">
        <v>1</v>
      </c>
      <c r="E28" s="63"/>
      <c r="F28" s="78" t="s">
        <v>56</v>
      </c>
      <c r="G28" s="64">
        <v>42</v>
      </c>
      <c r="H28" s="64"/>
      <c r="I28" s="64">
        <v>43</v>
      </c>
      <c r="J28" s="1020"/>
      <c r="K28" s="64"/>
      <c r="L28" s="64"/>
      <c r="M28" s="772"/>
    </row>
    <row r="29" spans="1:13" s="83" customFormat="1" ht="24" customHeight="1" thickBot="1">
      <c r="A29" s="94">
        <v>22</v>
      </c>
      <c r="B29" s="79"/>
      <c r="C29" s="80"/>
      <c r="D29" s="80">
        <v>2</v>
      </c>
      <c r="E29" s="80"/>
      <c r="F29" s="81" t="s">
        <v>206</v>
      </c>
      <c r="G29" s="82"/>
      <c r="H29" s="82"/>
      <c r="I29" s="82"/>
      <c r="J29" s="1025"/>
      <c r="K29" s="82"/>
      <c r="L29" s="82"/>
      <c r="M29" s="774"/>
    </row>
    <row r="30" spans="1:13" s="77" customFormat="1" ht="39.75" customHeight="1" thickBot="1">
      <c r="A30" s="94">
        <v>23</v>
      </c>
      <c r="B30" s="84"/>
      <c r="C30" s="85"/>
      <c r="D30" s="86"/>
      <c r="E30" s="85"/>
      <c r="F30" s="87" t="s">
        <v>270</v>
      </c>
      <c r="G30" s="87">
        <f aca="true" t="shared" si="5" ref="G30:M30">SUM(G8,G13,G27)</f>
        <v>15796715</v>
      </c>
      <c r="H30" s="87">
        <f t="shared" si="5"/>
        <v>12184353</v>
      </c>
      <c r="I30" s="87">
        <f t="shared" si="5"/>
        <v>13465274</v>
      </c>
      <c r="J30" s="1026">
        <f t="shared" si="5"/>
        <v>15768260</v>
      </c>
      <c r="K30" s="87">
        <f t="shared" si="5"/>
        <v>19290115</v>
      </c>
      <c r="L30" s="1463">
        <f t="shared" si="5"/>
        <v>83630</v>
      </c>
      <c r="M30" s="1099">
        <f t="shared" si="5"/>
        <v>19373745</v>
      </c>
    </row>
    <row r="31" spans="1:13" s="54" customFormat="1" ht="30" customHeight="1">
      <c r="A31" s="94">
        <v>24</v>
      </c>
      <c r="B31" s="62" t="s">
        <v>473</v>
      </c>
      <c r="C31" s="63"/>
      <c r="D31" s="63"/>
      <c r="E31" s="63"/>
      <c r="F31" s="70" t="s">
        <v>271</v>
      </c>
      <c r="G31" s="70">
        <f aca="true" t="shared" si="6" ref="G31:M31">SUM(G35:G36,G32:G33)</f>
        <v>127700</v>
      </c>
      <c r="H31" s="70">
        <f t="shared" si="6"/>
        <v>172431</v>
      </c>
      <c r="I31" s="70">
        <f t="shared" si="6"/>
        <v>189806</v>
      </c>
      <c r="J31" s="1022">
        <f t="shared" si="6"/>
        <v>193636</v>
      </c>
      <c r="K31" s="70">
        <f t="shared" si="6"/>
        <v>193636</v>
      </c>
      <c r="L31" s="64">
        <f t="shared" si="6"/>
        <v>0</v>
      </c>
      <c r="M31" s="1098">
        <f t="shared" si="6"/>
        <v>193636</v>
      </c>
    </row>
    <row r="32" spans="1:13" s="54" customFormat="1" ht="16.5">
      <c r="A32" s="94">
        <v>25</v>
      </c>
      <c r="B32" s="62"/>
      <c r="C32" s="63"/>
      <c r="D32" s="63">
        <v>1</v>
      </c>
      <c r="E32" s="63"/>
      <c r="F32" s="88" t="s">
        <v>272</v>
      </c>
      <c r="G32" s="88"/>
      <c r="H32" s="88"/>
      <c r="I32" s="88"/>
      <c r="J32" s="1027"/>
      <c r="K32" s="88"/>
      <c r="L32" s="88"/>
      <c r="M32" s="775"/>
    </row>
    <row r="33" spans="1:13" s="54" customFormat="1" ht="16.5">
      <c r="A33" s="94">
        <v>26</v>
      </c>
      <c r="B33" s="62"/>
      <c r="C33" s="63"/>
      <c r="D33" s="63">
        <v>1</v>
      </c>
      <c r="E33" s="63"/>
      <c r="F33" s="88" t="s">
        <v>332</v>
      </c>
      <c r="G33" s="88">
        <v>100917</v>
      </c>
      <c r="H33" s="88">
        <v>85309</v>
      </c>
      <c r="I33" s="88">
        <v>102705</v>
      </c>
      <c r="J33" s="1027">
        <v>86248</v>
      </c>
      <c r="K33" s="88">
        <v>86248</v>
      </c>
      <c r="L33" s="88"/>
      <c r="M33" s="775">
        <f>SUM(K33:L33)</f>
        <v>86248</v>
      </c>
    </row>
    <row r="34" spans="1:13" ht="16.5">
      <c r="A34" s="94">
        <v>27</v>
      </c>
      <c r="B34" s="62"/>
      <c r="C34" s="63"/>
      <c r="D34" s="63">
        <v>2</v>
      </c>
      <c r="E34" s="63"/>
      <c r="F34" s="88" t="s">
        <v>273</v>
      </c>
      <c r="G34" s="64"/>
      <c r="H34" s="64"/>
      <c r="I34" s="64"/>
      <c r="J34" s="1027"/>
      <c r="K34" s="88"/>
      <c r="L34" s="64"/>
      <c r="M34" s="775">
        <f>SUM(K34:L34)</f>
        <v>0</v>
      </c>
    </row>
    <row r="35" spans="1:13" ht="16.5">
      <c r="A35" s="94">
        <v>28</v>
      </c>
      <c r="B35" s="62"/>
      <c r="C35" s="63"/>
      <c r="D35" s="63"/>
      <c r="E35" s="63"/>
      <c r="F35" s="89" t="s">
        <v>274</v>
      </c>
      <c r="G35" s="64">
        <v>26783</v>
      </c>
      <c r="H35" s="64">
        <v>87122</v>
      </c>
      <c r="I35" s="64">
        <v>87101</v>
      </c>
      <c r="J35" s="1027">
        <v>107388</v>
      </c>
      <c r="K35" s="88">
        <v>107388</v>
      </c>
      <c r="L35" s="64"/>
      <c r="M35" s="775">
        <f>SUM(K35:L35)</f>
        <v>107388</v>
      </c>
    </row>
    <row r="36" spans="1:13" s="83" customFormat="1" ht="18" customHeight="1" thickBot="1">
      <c r="A36" s="94">
        <v>29</v>
      </c>
      <c r="B36" s="79"/>
      <c r="C36" s="80"/>
      <c r="D36" s="80"/>
      <c r="E36" s="80"/>
      <c r="F36" s="90" t="s">
        <v>275</v>
      </c>
      <c r="G36" s="82"/>
      <c r="H36" s="82"/>
      <c r="I36" s="82"/>
      <c r="J36" s="1025"/>
      <c r="K36" s="82"/>
      <c r="L36" s="82"/>
      <c r="M36" s="774"/>
    </row>
    <row r="37" spans="1:13" s="77" customFormat="1" ht="39.75" customHeight="1" thickBot="1">
      <c r="A37" s="94">
        <v>30</v>
      </c>
      <c r="B37" s="84"/>
      <c r="C37" s="85"/>
      <c r="D37" s="86"/>
      <c r="E37" s="85"/>
      <c r="F37" s="87" t="s">
        <v>276</v>
      </c>
      <c r="G37" s="87">
        <f aca="true" t="shared" si="7" ref="G37:M37">SUM(G30:G31)</f>
        <v>15924415</v>
      </c>
      <c r="H37" s="87">
        <f t="shared" si="7"/>
        <v>12356784</v>
      </c>
      <c r="I37" s="87">
        <f t="shared" si="7"/>
        <v>13655080</v>
      </c>
      <c r="J37" s="1026">
        <f t="shared" si="7"/>
        <v>15961896</v>
      </c>
      <c r="K37" s="87">
        <f t="shared" si="7"/>
        <v>19483751</v>
      </c>
      <c r="L37" s="1463">
        <f t="shared" si="7"/>
        <v>83630</v>
      </c>
      <c r="M37" s="1099">
        <f t="shared" si="7"/>
        <v>19567381</v>
      </c>
    </row>
    <row r="38" spans="2:11" ht="16.5">
      <c r="B38" s="91"/>
      <c r="C38" s="63"/>
      <c r="D38" s="63"/>
      <c r="E38" s="63"/>
      <c r="F38" s="64"/>
      <c r="G38" s="64"/>
      <c r="H38" s="64"/>
      <c r="I38" s="64"/>
      <c r="J38" s="64"/>
      <c r="K38" s="64"/>
    </row>
    <row r="39" spans="2:9" ht="16.5">
      <c r="B39" s="91"/>
      <c r="C39" s="63"/>
      <c r="D39" s="63"/>
      <c r="E39" s="63"/>
      <c r="F39" s="64"/>
      <c r="G39" s="64"/>
      <c r="H39" s="64"/>
      <c r="I39" s="64"/>
    </row>
    <row r="40" spans="2:9" ht="16.5">
      <c r="B40" s="91"/>
      <c r="C40" s="63"/>
      <c r="D40" s="63"/>
      <c r="E40" s="63"/>
      <c r="F40" s="64"/>
      <c r="G40" s="64"/>
      <c r="H40" s="64"/>
      <c r="I40" s="64"/>
    </row>
    <row r="41" spans="2:9" ht="16.5">
      <c r="B41" s="91"/>
      <c r="C41" s="63"/>
      <c r="D41" s="63"/>
      <c r="E41" s="63"/>
      <c r="F41" s="64"/>
      <c r="G41" s="64"/>
      <c r="H41" s="64"/>
      <c r="I41" s="64"/>
    </row>
    <row r="42" spans="2:9" ht="17.25">
      <c r="B42" s="91"/>
      <c r="C42" s="69"/>
      <c r="D42" s="63"/>
      <c r="E42" s="69"/>
      <c r="F42" s="70"/>
      <c r="G42" s="70"/>
      <c r="H42" s="70"/>
      <c r="I42" s="70"/>
    </row>
    <row r="43" spans="2:9" ht="16.5">
      <c r="B43" s="91"/>
      <c r="C43" s="63"/>
      <c r="D43" s="63"/>
      <c r="E43" s="63"/>
      <c r="F43" s="64"/>
      <c r="G43" s="64"/>
      <c r="H43" s="64"/>
      <c r="I43" s="64"/>
    </row>
    <row r="44" spans="2:9" ht="16.5">
      <c r="B44" s="91"/>
      <c r="C44" s="63"/>
      <c r="D44" s="63"/>
      <c r="E44" s="63"/>
      <c r="F44" s="64"/>
      <c r="G44" s="64"/>
      <c r="H44" s="64"/>
      <c r="I44" s="64"/>
    </row>
    <row r="53" spans="1:12" s="61" customFormat="1" ht="17.25">
      <c r="A53" s="93"/>
      <c r="B53" s="92"/>
      <c r="C53" s="93"/>
      <c r="D53" s="94"/>
      <c r="E53" s="93"/>
      <c r="L53" s="52"/>
    </row>
    <row r="58" spans="1:12" s="61" customFormat="1" ht="17.25">
      <c r="A58" s="93"/>
      <c r="B58" s="92"/>
      <c r="C58" s="93"/>
      <c r="D58" s="94"/>
      <c r="E58" s="93"/>
      <c r="L58" s="52"/>
    </row>
    <row r="60" spans="1:12" s="61" customFormat="1" ht="17.25">
      <c r="A60" s="93"/>
      <c r="B60" s="92"/>
      <c r="C60" s="93"/>
      <c r="D60" s="94"/>
      <c r="E60" s="93"/>
      <c r="L60" s="52"/>
    </row>
    <row r="67" ht="16.5">
      <c r="F67" s="64"/>
    </row>
    <row r="68" ht="16.5">
      <c r="F68" s="64"/>
    </row>
    <row r="69" ht="16.5">
      <c r="F69" s="64"/>
    </row>
    <row r="70" ht="16.5">
      <c r="F70" s="64"/>
    </row>
    <row r="71" ht="16.5">
      <c r="F71" s="64"/>
    </row>
    <row r="72" ht="16.5">
      <c r="F72" s="64"/>
    </row>
    <row r="73" ht="16.5">
      <c r="F73" s="64"/>
    </row>
  </sheetData>
  <sheetProtection/>
  <mergeCells count="3">
    <mergeCell ref="B1:F1"/>
    <mergeCell ref="A3:M3"/>
    <mergeCell ref="A4:M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5"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179"/>
  <sheetViews>
    <sheetView view="pageBreakPreview" zoomScaleSheetLayoutView="100" workbookViewId="0" topLeftCell="A1">
      <selection activeCell="B1" sqref="B1:D1"/>
    </sheetView>
  </sheetViews>
  <sheetFormatPr defaultColWidth="9.00390625" defaultRowHeight="12.75"/>
  <cols>
    <col min="1" max="1" width="3.75390625" style="304" customWidth="1"/>
    <col min="2" max="2" width="4.125" style="300" customWidth="1"/>
    <col min="3" max="3" width="5.875" style="300" bestFit="1" customWidth="1"/>
    <col min="4" max="4" width="51.75390625" style="300" customWidth="1"/>
    <col min="5" max="5" width="10.00390625" style="300" customWidth="1"/>
    <col min="6" max="6" width="14.00390625" style="300" bestFit="1" customWidth="1"/>
    <col min="7" max="7" width="11.75390625" style="300" customWidth="1"/>
    <col min="8" max="8" width="12.375" style="300" bestFit="1" customWidth="1"/>
    <col min="9" max="9" width="14.00390625" style="300" customWidth="1"/>
    <col min="10" max="11" width="12.75390625" style="300" customWidth="1"/>
    <col min="12" max="12" width="10.75390625" style="300" customWidth="1"/>
    <col min="13" max="13" width="12.75390625" style="301" customWidth="1"/>
    <col min="14" max="14" width="12.75390625" style="302" customWidth="1"/>
    <col min="15" max="16384" width="9.125" style="300" customWidth="1"/>
  </cols>
  <sheetData>
    <row r="1" spans="1:15" ht="18" customHeight="1">
      <c r="A1" s="43"/>
      <c r="B1" s="1508" t="s">
        <v>1263</v>
      </c>
      <c r="C1" s="1508"/>
      <c r="D1" s="1508"/>
      <c r="E1" s="27"/>
      <c r="F1" s="27"/>
      <c r="G1" s="27"/>
      <c r="H1" s="27"/>
      <c r="I1" s="27"/>
      <c r="J1" s="27"/>
      <c r="K1" s="27"/>
      <c r="L1" s="27"/>
      <c r="M1" s="28"/>
      <c r="N1" s="36"/>
      <c r="O1" s="27"/>
    </row>
    <row r="2" spans="1:15" ht="18" customHeight="1">
      <c r="A2" s="43"/>
      <c r="B2" s="1509" t="s">
        <v>179</v>
      </c>
      <c r="C2" s="1509"/>
      <c r="D2" s="1509"/>
      <c r="E2" s="1509"/>
      <c r="F2" s="1509"/>
      <c r="G2" s="1509"/>
      <c r="H2" s="1509"/>
      <c r="I2" s="1509"/>
      <c r="J2" s="1509"/>
      <c r="K2" s="1509"/>
      <c r="L2" s="1509"/>
      <c r="M2" s="1509"/>
      <c r="N2" s="1509"/>
      <c r="O2" s="27"/>
    </row>
    <row r="3" spans="1:15" ht="18" customHeight="1">
      <c r="A3" s="43"/>
      <c r="B3" s="1509" t="s">
        <v>1117</v>
      </c>
      <c r="C3" s="1509"/>
      <c r="D3" s="1509"/>
      <c r="E3" s="1509"/>
      <c r="F3" s="1509"/>
      <c r="G3" s="1509"/>
      <c r="H3" s="1509"/>
      <c r="I3" s="1509"/>
      <c r="J3" s="1509"/>
      <c r="K3" s="1509"/>
      <c r="L3" s="1509"/>
      <c r="M3" s="1509"/>
      <c r="N3" s="1509"/>
      <c r="O3" s="27"/>
    </row>
    <row r="4" spans="1:15" ht="18" customHeight="1">
      <c r="A4" s="43"/>
      <c r="B4" s="29"/>
      <c r="C4" s="27"/>
      <c r="D4" s="27"/>
      <c r="E4" s="30"/>
      <c r="F4" s="30"/>
      <c r="G4" s="30"/>
      <c r="H4" s="30"/>
      <c r="I4" s="30"/>
      <c r="J4" s="30"/>
      <c r="K4" s="27"/>
      <c r="L4" s="27"/>
      <c r="M4" s="1510" t="s">
        <v>0</v>
      </c>
      <c r="N4" s="1510"/>
      <c r="O4" s="27"/>
    </row>
    <row r="5" spans="1:14" s="40" customFormat="1" ht="18" customHeight="1" thickBot="1">
      <c r="A5" s="43"/>
      <c r="B5" s="40" t="s">
        <v>1</v>
      </c>
      <c r="C5" s="40" t="s">
        <v>3</v>
      </c>
      <c r="D5" s="40" t="s">
        <v>2</v>
      </c>
      <c r="E5" s="112" t="s">
        <v>4</v>
      </c>
      <c r="F5" s="112" t="s">
        <v>5</v>
      </c>
      <c r="G5" s="112" t="s">
        <v>17</v>
      </c>
      <c r="H5" s="112" t="s">
        <v>18</v>
      </c>
      <c r="I5" s="112" t="s">
        <v>19</v>
      </c>
      <c r="J5" s="112" t="s">
        <v>53</v>
      </c>
      <c r="K5" s="40" t="s">
        <v>33</v>
      </c>
      <c r="L5" s="40" t="s">
        <v>24</v>
      </c>
      <c r="M5" s="113" t="s">
        <v>54</v>
      </c>
      <c r="N5" s="40" t="s">
        <v>55</v>
      </c>
    </row>
    <row r="6" spans="1:14" s="29" customFormat="1" ht="30" customHeight="1">
      <c r="A6" s="43"/>
      <c r="B6" s="1511" t="s">
        <v>20</v>
      </c>
      <c r="C6" s="1513" t="s">
        <v>21</v>
      </c>
      <c r="D6" s="1515" t="s">
        <v>6</v>
      </c>
      <c r="E6" s="1517" t="s">
        <v>180</v>
      </c>
      <c r="F6" s="1517"/>
      <c r="G6" s="1517"/>
      <c r="H6" s="1518" t="s">
        <v>181</v>
      </c>
      <c r="I6" s="1518"/>
      <c r="J6" s="1518"/>
      <c r="K6" s="1518" t="s">
        <v>330</v>
      </c>
      <c r="L6" s="1518" t="s">
        <v>182</v>
      </c>
      <c r="M6" s="1518"/>
      <c r="N6" s="1520" t="s">
        <v>183</v>
      </c>
    </row>
    <row r="7" spans="1:15" ht="60.75" thickBot="1">
      <c r="A7" s="43"/>
      <c r="B7" s="1512"/>
      <c r="C7" s="1514"/>
      <c r="D7" s="1516"/>
      <c r="E7" s="95" t="s">
        <v>184</v>
      </c>
      <c r="F7" s="95" t="s">
        <v>185</v>
      </c>
      <c r="G7" s="95" t="s">
        <v>186</v>
      </c>
      <c r="H7" s="95" t="s">
        <v>187</v>
      </c>
      <c r="I7" s="95" t="s">
        <v>188</v>
      </c>
      <c r="J7" s="95" t="s">
        <v>189</v>
      </c>
      <c r="K7" s="1519"/>
      <c r="L7" s="95" t="s">
        <v>167</v>
      </c>
      <c r="M7" s="31" t="s">
        <v>518</v>
      </c>
      <c r="N7" s="1521"/>
      <c r="O7" s="27"/>
    </row>
    <row r="8" spans="1:14" s="32" customFormat="1" ht="22.5" customHeight="1">
      <c r="A8" s="128">
        <v>1</v>
      </c>
      <c r="B8" s="334">
        <v>1</v>
      </c>
      <c r="C8" s="335"/>
      <c r="D8" s="405" t="s">
        <v>456</v>
      </c>
      <c r="E8" s="336"/>
      <c r="F8" s="336"/>
      <c r="G8" s="336"/>
      <c r="H8" s="336"/>
      <c r="I8" s="336"/>
      <c r="J8" s="336"/>
      <c r="K8" s="336"/>
      <c r="L8" s="336"/>
      <c r="M8" s="337"/>
      <c r="N8" s="367"/>
    </row>
    <row r="9" spans="1:14" s="32" customFormat="1" ht="18" customHeight="1">
      <c r="A9" s="128">
        <v>2</v>
      </c>
      <c r="B9" s="339"/>
      <c r="C9" s="340"/>
      <c r="D9" s="341" t="s">
        <v>480</v>
      </c>
      <c r="E9" s="107"/>
      <c r="F9" s="107"/>
      <c r="G9" s="107"/>
      <c r="H9" s="107"/>
      <c r="I9" s="107"/>
      <c r="J9" s="107"/>
      <c r="K9" s="107"/>
      <c r="L9" s="107"/>
      <c r="M9" s="138"/>
      <c r="N9" s="363"/>
    </row>
    <row r="10" spans="1:15" s="1274" customFormat="1" ht="18" customHeight="1">
      <c r="A10" s="128">
        <v>3</v>
      </c>
      <c r="B10" s="1267"/>
      <c r="C10" s="1268"/>
      <c r="D10" s="1269" t="s">
        <v>453</v>
      </c>
      <c r="E10" s="1270">
        <v>6407</v>
      </c>
      <c r="F10" s="1270"/>
      <c r="G10" s="1270"/>
      <c r="H10" s="1270"/>
      <c r="I10" s="1270"/>
      <c r="J10" s="1270"/>
      <c r="K10" s="1270"/>
      <c r="L10" s="1270">
        <v>180756</v>
      </c>
      <c r="M10" s="1271">
        <v>130200</v>
      </c>
      <c r="N10" s="1272">
        <f>SUM(E10:L10)</f>
        <v>187163</v>
      </c>
      <c r="O10" s="1273"/>
    </row>
    <row r="11" spans="1:15" s="302" customFormat="1" ht="18" customHeight="1">
      <c r="A11" s="128">
        <v>4</v>
      </c>
      <c r="B11" s="625"/>
      <c r="C11" s="1204"/>
      <c r="D11" s="730" t="s">
        <v>1080</v>
      </c>
      <c r="E11" s="1032">
        <v>6407</v>
      </c>
      <c r="F11" s="1032">
        <v>0</v>
      </c>
      <c r="G11" s="1032">
        <v>0</v>
      </c>
      <c r="H11" s="1032">
        <v>0</v>
      </c>
      <c r="I11" s="1032">
        <v>0</v>
      </c>
      <c r="J11" s="1032">
        <v>0</v>
      </c>
      <c r="K11" s="1032">
        <v>3330</v>
      </c>
      <c r="L11" s="1032">
        <v>183228</v>
      </c>
      <c r="M11" s="1151">
        <v>130200</v>
      </c>
      <c r="N11" s="363">
        <f>SUM(E11:L11)</f>
        <v>192965</v>
      </c>
      <c r="O11" s="36"/>
    </row>
    <row r="12" spans="1:15" ht="18" customHeight="1">
      <c r="A12" s="128">
        <v>5</v>
      </c>
      <c r="B12" s="342"/>
      <c r="C12" s="343"/>
      <c r="D12" s="748" t="s">
        <v>1131</v>
      </c>
      <c r="E12" s="138"/>
      <c r="F12" s="138"/>
      <c r="G12" s="138"/>
      <c r="H12" s="138"/>
      <c r="I12" s="138"/>
      <c r="J12" s="138"/>
      <c r="K12" s="138"/>
      <c r="L12" s="138">
        <v>29</v>
      </c>
      <c r="M12" s="138"/>
      <c r="N12" s="1144">
        <f>SUM(E12:L12)</f>
        <v>29</v>
      </c>
      <c r="O12" s="27"/>
    </row>
    <row r="13" spans="1:15" ht="18" customHeight="1">
      <c r="A13" s="128">
        <v>6</v>
      </c>
      <c r="B13" s="342"/>
      <c r="C13" s="343"/>
      <c r="D13" s="748" t="s">
        <v>1173</v>
      </c>
      <c r="E13" s="138"/>
      <c r="F13" s="138"/>
      <c r="G13" s="138"/>
      <c r="H13" s="138"/>
      <c r="I13" s="138"/>
      <c r="J13" s="138"/>
      <c r="K13" s="138"/>
      <c r="L13" s="138">
        <v>1482</v>
      </c>
      <c r="M13" s="138"/>
      <c r="N13" s="1144">
        <f>SUM(E13:L13)</f>
        <v>1482</v>
      </c>
      <c r="O13" s="27"/>
    </row>
    <row r="14" spans="1:15" ht="18" customHeight="1">
      <c r="A14" s="128">
        <v>7</v>
      </c>
      <c r="B14" s="342"/>
      <c r="C14" s="343"/>
      <c r="D14" s="730" t="s">
        <v>1120</v>
      </c>
      <c r="E14" s="1032">
        <f>SUM(E11:E13)</f>
        <v>6407</v>
      </c>
      <c r="F14" s="1032">
        <f aca="true" t="shared" si="0" ref="F14:M14">SUM(F11:F13)</f>
        <v>0</v>
      </c>
      <c r="G14" s="1032">
        <f t="shared" si="0"/>
        <v>0</v>
      </c>
      <c r="H14" s="1032">
        <f t="shared" si="0"/>
        <v>0</v>
      </c>
      <c r="I14" s="1032">
        <f t="shared" si="0"/>
        <v>0</v>
      </c>
      <c r="J14" s="1032">
        <f t="shared" si="0"/>
        <v>0</v>
      </c>
      <c r="K14" s="1032">
        <f t="shared" si="0"/>
        <v>3330</v>
      </c>
      <c r="L14" s="1032">
        <f t="shared" si="0"/>
        <v>184739</v>
      </c>
      <c r="M14" s="1032">
        <f t="shared" si="0"/>
        <v>130200</v>
      </c>
      <c r="N14" s="363">
        <f>SUM(N11:N13)</f>
        <v>194476</v>
      </c>
      <c r="O14" s="27"/>
    </row>
    <row r="15" spans="1:14" s="126" customFormat="1" ht="22.5" customHeight="1">
      <c r="A15" s="128">
        <v>8</v>
      </c>
      <c r="B15" s="339">
        <v>2</v>
      </c>
      <c r="C15" s="340"/>
      <c r="D15" s="406" t="s">
        <v>517</v>
      </c>
      <c r="E15" s="351"/>
      <c r="F15" s="351"/>
      <c r="G15" s="351"/>
      <c r="H15" s="351"/>
      <c r="I15" s="351"/>
      <c r="J15" s="351"/>
      <c r="K15" s="351"/>
      <c r="L15" s="351"/>
      <c r="M15" s="352"/>
      <c r="N15" s="353"/>
    </row>
    <row r="16" spans="1:14" s="126" customFormat="1" ht="18" customHeight="1">
      <c r="A16" s="128">
        <v>9</v>
      </c>
      <c r="B16" s="339"/>
      <c r="C16" s="340"/>
      <c r="D16" s="341" t="s">
        <v>454</v>
      </c>
      <c r="E16" s="351"/>
      <c r="F16" s="351"/>
      <c r="G16" s="351"/>
      <c r="H16" s="351"/>
      <c r="I16" s="351"/>
      <c r="J16" s="351"/>
      <c r="K16" s="351"/>
      <c r="L16" s="351"/>
      <c r="M16" s="352"/>
      <c r="N16" s="353"/>
    </row>
    <row r="17" spans="1:14" s="1275" customFormat="1" ht="18" customHeight="1">
      <c r="A17" s="128">
        <v>10</v>
      </c>
      <c r="B17" s="1267"/>
      <c r="C17" s="1268"/>
      <c r="D17" s="1269" t="s">
        <v>453</v>
      </c>
      <c r="E17" s="1270">
        <v>11796</v>
      </c>
      <c r="F17" s="1270"/>
      <c r="G17" s="1270"/>
      <c r="H17" s="1270"/>
      <c r="I17" s="1270"/>
      <c r="J17" s="1270"/>
      <c r="K17" s="1270"/>
      <c r="L17" s="1270">
        <v>327004</v>
      </c>
      <c r="M17" s="1271">
        <v>253170</v>
      </c>
      <c r="N17" s="1272">
        <f>SUM(E17:L17)</f>
        <v>338800</v>
      </c>
    </row>
    <row r="18" spans="1:14" s="125" customFormat="1" ht="18" customHeight="1">
      <c r="A18" s="128">
        <v>11</v>
      </c>
      <c r="B18" s="625"/>
      <c r="C18" s="1204"/>
      <c r="D18" s="730" t="s">
        <v>1080</v>
      </c>
      <c r="E18" s="1032">
        <v>11796</v>
      </c>
      <c r="F18" s="1032">
        <v>0</v>
      </c>
      <c r="G18" s="1032">
        <v>0</v>
      </c>
      <c r="H18" s="1032">
        <v>0</v>
      </c>
      <c r="I18" s="1032">
        <v>0</v>
      </c>
      <c r="J18" s="1032">
        <v>0</v>
      </c>
      <c r="K18" s="1032">
        <v>5368</v>
      </c>
      <c r="L18" s="1032">
        <v>329345</v>
      </c>
      <c r="M18" s="1151">
        <v>253170</v>
      </c>
      <c r="N18" s="363">
        <f>SUM(E18:L18)</f>
        <v>346509</v>
      </c>
    </row>
    <row r="19" spans="1:14" s="35" customFormat="1" ht="18" customHeight="1">
      <c r="A19" s="128">
        <v>12</v>
      </c>
      <c r="B19" s="342"/>
      <c r="C19" s="343"/>
      <c r="D19" s="748" t="s">
        <v>1131</v>
      </c>
      <c r="E19" s="138"/>
      <c r="F19" s="138"/>
      <c r="G19" s="138"/>
      <c r="H19" s="138"/>
      <c r="I19" s="138"/>
      <c r="J19" s="138"/>
      <c r="K19" s="138"/>
      <c r="L19" s="138">
        <v>48</v>
      </c>
      <c r="M19" s="138"/>
      <c r="N19" s="1144">
        <f>SUM(E19:L19)</f>
        <v>48</v>
      </c>
    </row>
    <row r="20" spans="1:14" s="35" customFormat="1" ht="18" customHeight="1">
      <c r="A20" s="128">
        <v>13</v>
      </c>
      <c r="B20" s="342"/>
      <c r="C20" s="343"/>
      <c r="D20" s="748" t="s">
        <v>1173</v>
      </c>
      <c r="E20" s="138"/>
      <c r="F20" s="138"/>
      <c r="G20" s="138"/>
      <c r="H20" s="138"/>
      <c r="I20" s="138"/>
      <c r="J20" s="138"/>
      <c r="K20" s="138"/>
      <c r="L20" s="138">
        <v>16321</v>
      </c>
      <c r="M20" s="138"/>
      <c r="N20" s="1144">
        <f>SUM(E20:L20)</f>
        <v>16321</v>
      </c>
    </row>
    <row r="21" spans="1:14" s="35" customFormat="1" ht="18" customHeight="1">
      <c r="A21" s="128">
        <v>14</v>
      </c>
      <c r="B21" s="342"/>
      <c r="C21" s="343"/>
      <c r="D21" s="748" t="s">
        <v>1203</v>
      </c>
      <c r="E21" s="138"/>
      <c r="F21" s="138"/>
      <c r="G21" s="138"/>
      <c r="H21" s="138"/>
      <c r="I21" s="138"/>
      <c r="J21" s="138"/>
      <c r="K21" s="138"/>
      <c r="L21" s="138">
        <v>100</v>
      </c>
      <c r="M21" s="138"/>
      <c r="N21" s="1144">
        <f>SUM(E21:L21)</f>
        <v>100</v>
      </c>
    </row>
    <row r="22" spans="1:14" s="35" customFormat="1" ht="18" customHeight="1">
      <c r="A22" s="128">
        <v>15</v>
      </c>
      <c r="B22" s="342"/>
      <c r="C22" s="343"/>
      <c r="D22" s="730" t="s">
        <v>1120</v>
      </c>
      <c r="E22" s="1032">
        <f>SUM(E18:E21)</f>
        <v>11796</v>
      </c>
      <c r="F22" s="1032">
        <f aca="true" t="shared" si="1" ref="F22:N22">SUM(F18:F21)</f>
        <v>0</v>
      </c>
      <c r="G22" s="1032">
        <f t="shared" si="1"/>
        <v>0</v>
      </c>
      <c r="H22" s="1032">
        <f t="shared" si="1"/>
        <v>0</v>
      </c>
      <c r="I22" s="1032">
        <f t="shared" si="1"/>
        <v>0</v>
      </c>
      <c r="J22" s="1032">
        <f t="shared" si="1"/>
        <v>0</v>
      </c>
      <c r="K22" s="1032">
        <f t="shared" si="1"/>
        <v>5368</v>
      </c>
      <c r="L22" s="1032">
        <f t="shared" si="1"/>
        <v>345814</v>
      </c>
      <c r="M22" s="1032">
        <f t="shared" si="1"/>
        <v>253170</v>
      </c>
      <c r="N22" s="363">
        <f t="shared" si="1"/>
        <v>362978</v>
      </c>
    </row>
    <row r="23" spans="1:14" s="125" customFormat="1" ht="22.5" customHeight="1">
      <c r="A23" s="128">
        <v>16</v>
      </c>
      <c r="B23" s="339">
        <v>3</v>
      </c>
      <c r="C23" s="340"/>
      <c r="D23" s="406" t="s">
        <v>333</v>
      </c>
      <c r="E23" s="351"/>
      <c r="F23" s="351"/>
      <c r="G23" s="351"/>
      <c r="H23" s="351"/>
      <c r="I23" s="351"/>
      <c r="J23" s="351"/>
      <c r="K23" s="351"/>
      <c r="L23" s="351"/>
      <c r="M23" s="352"/>
      <c r="N23" s="353"/>
    </row>
    <row r="24" spans="1:14" s="32" customFormat="1" ht="18" customHeight="1">
      <c r="A24" s="128">
        <v>17</v>
      </c>
      <c r="B24" s="342"/>
      <c r="C24" s="343"/>
      <c r="D24" s="344" t="s">
        <v>191</v>
      </c>
      <c r="E24" s="354"/>
      <c r="F24" s="354"/>
      <c r="G24" s="354"/>
      <c r="H24" s="354"/>
      <c r="I24" s="354"/>
      <c r="J24" s="354"/>
      <c r="K24" s="354"/>
      <c r="L24" s="354"/>
      <c r="M24" s="355"/>
      <c r="N24" s="368"/>
    </row>
    <row r="25" spans="1:15" s="1274" customFormat="1" ht="18" customHeight="1">
      <c r="A25" s="128">
        <v>18</v>
      </c>
      <c r="B25" s="1267"/>
      <c r="C25" s="1268"/>
      <c r="D25" s="1269" t="s">
        <v>453</v>
      </c>
      <c r="E25" s="1270">
        <v>16819</v>
      </c>
      <c r="F25" s="1270"/>
      <c r="G25" s="1270"/>
      <c r="H25" s="1270"/>
      <c r="I25" s="1270"/>
      <c r="J25" s="1270"/>
      <c r="K25" s="1270"/>
      <c r="L25" s="1270">
        <v>375621</v>
      </c>
      <c r="M25" s="1271">
        <v>309150</v>
      </c>
      <c r="N25" s="1272">
        <f>SUM(E25:L25)</f>
        <v>392440</v>
      </c>
      <c r="O25" s="1273"/>
    </row>
    <row r="26" spans="1:15" s="302" customFormat="1" ht="18" customHeight="1">
      <c r="A26" s="128">
        <v>19</v>
      </c>
      <c r="B26" s="625"/>
      <c r="C26" s="1204"/>
      <c r="D26" s="730" t="s">
        <v>1080</v>
      </c>
      <c r="E26" s="1032">
        <v>16819</v>
      </c>
      <c r="F26" s="1032">
        <v>0</v>
      </c>
      <c r="G26" s="1032">
        <v>0</v>
      </c>
      <c r="H26" s="1032">
        <v>0</v>
      </c>
      <c r="I26" s="1032">
        <v>0</v>
      </c>
      <c r="J26" s="1032">
        <v>0</v>
      </c>
      <c r="K26" s="1032">
        <v>11842</v>
      </c>
      <c r="L26" s="1032">
        <v>381889</v>
      </c>
      <c r="M26" s="1151">
        <v>309150</v>
      </c>
      <c r="N26" s="363">
        <f>SUM(E26:L26)</f>
        <v>410550</v>
      </c>
      <c r="O26" s="36"/>
    </row>
    <row r="27" spans="1:15" ht="18" customHeight="1">
      <c r="A27" s="128">
        <v>20</v>
      </c>
      <c r="B27" s="342"/>
      <c r="C27" s="343"/>
      <c r="D27" s="748" t="s">
        <v>1131</v>
      </c>
      <c r="E27" s="138"/>
      <c r="F27" s="138"/>
      <c r="G27" s="138"/>
      <c r="H27" s="138"/>
      <c r="I27" s="138"/>
      <c r="J27" s="138"/>
      <c r="K27" s="138"/>
      <c r="L27" s="138">
        <v>41</v>
      </c>
      <c r="M27" s="138"/>
      <c r="N27" s="1144">
        <f>SUM(E27:L27)</f>
        <v>41</v>
      </c>
      <c r="O27" s="27"/>
    </row>
    <row r="28" spans="1:15" ht="18" customHeight="1">
      <c r="A28" s="128">
        <v>21</v>
      </c>
      <c r="B28" s="342"/>
      <c r="C28" s="343"/>
      <c r="D28" s="748" t="s">
        <v>1173</v>
      </c>
      <c r="E28" s="138"/>
      <c r="F28" s="138"/>
      <c r="G28" s="138"/>
      <c r="H28" s="138"/>
      <c r="I28" s="138"/>
      <c r="J28" s="138"/>
      <c r="K28" s="138"/>
      <c r="L28" s="138">
        <v>1854</v>
      </c>
      <c r="M28" s="138"/>
      <c r="N28" s="1144">
        <f>SUM(E28:L28)</f>
        <v>1854</v>
      </c>
      <c r="O28" s="27"/>
    </row>
    <row r="29" spans="1:15" ht="18" customHeight="1">
      <c r="A29" s="128">
        <v>22</v>
      </c>
      <c r="B29" s="342"/>
      <c r="C29" s="343"/>
      <c r="D29" s="730" t="s">
        <v>1120</v>
      </c>
      <c r="E29" s="1032">
        <f>SUM(E26:E28)</f>
        <v>16819</v>
      </c>
      <c r="F29" s="1032">
        <f aca="true" t="shared" si="2" ref="F29:N29">SUM(F26:F28)</f>
        <v>0</v>
      </c>
      <c r="G29" s="1032">
        <f t="shared" si="2"/>
        <v>0</v>
      </c>
      <c r="H29" s="1032">
        <f t="shared" si="2"/>
        <v>0</v>
      </c>
      <c r="I29" s="1032">
        <f t="shared" si="2"/>
        <v>0</v>
      </c>
      <c r="J29" s="1032">
        <f t="shared" si="2"/>
        <v>0</v>
      </c>
      <c r="K29" s="1032">
        <f t="shared" si="2"/>
        <v>11842</v>
      </c>
      <c r="L29" s="1032">
        <f t="shared" si="2"/>
        <v>383784</v>
      </c>
      <c r="M29" s="1032">
        <f t="shared" si="2"/>
        <v>309150</v>
      </c>
      <c r="N29" s="363">
        <f t="shared" si="2"/>
        <v>412445</v>
      </c>
      <c r="O29" s="27"/>
    </row>
    <row r="30" spans="1:14" s="126" customFormat="1" ht="22.5" customHeight="1">
      <c r="A30" s="128">
        <v>23</v>
      </c>
      <c r="B30" s="339">
        <v>4</v>
      </c>
      <c r="C30" s="340"/>
      <c r="D30" s="407" t="s">
        <v>334</v>
      </c>
      <c r="E30" s="351"/>
      <c r="F30" s="351"/>
      <c r="G30" s="351"/>
      <c r="H30" s="351"/>
      <c r="I30" s="351"/>
      <c r="J30" s="351"/>
      <c r="K30" s="351"/>
      <c r="L30" s="351"/>
      <c r="M30" s="352"/>
      <c r="N30" s="353"/>
    </row>
    <row r="31" spans="1:14" s="125" customFormat="1" ht="18" customHeight="1">
      <c r="A31" s="128">
        <v>24</v>
      </c>
      <c r="B31" s="342"/>
      <c r="C31" s="343"/>
      <c r="D31" s="344" t="s">
        <v>192</v>
      </c>
      <c r="E31" s="354"/>
      <c r="F31" s="354"/>
      <c r="G31" s="354"/>
      <c r="H31" s="354"/>
      <c r="I31" s="354"/>
      <c r="J31" s="354"/>
      <c r="K31" s="354"/>
      <c r="L31" s="354"/>
      <c r="M31" s="355"/>
      <c r="N31" s="368"/>
    </row>
    <row r="32" spans="1:14" s="1276" customFormat="1" ht="18" customHeight="1">
      <c r="A32" s="128">
        <v>25</v>
      </c>
      <c r="B32" s="1267"/>
      <c r="C32" s="1268"/>
      <c r="D32" s="1269" t="s">
        <v>453</v>
      </c>
      <c r="E32" s="1270">
        <v>14874</v>
      </c>
      <c r="F32" s="1270"/>
      <c r="G32" s="1270"/>
      <c r="H32" s="1270"/>
      <c r="I32" s="1270"/>
      <c r="J32" s="1270"/>
      <c r="K32" s="1270"/>
      <c r="L32" s="1270">
        <v>267415</v>
      </c>
      <c r="M32" s="1271">
        <v>230550</v>
      </c>
      <c r="N32" s="1272">
        <f aca="true" t="shared" si="3" ref="N32:N38">SUM(E32:L32)</f>
        <v>282289</v>
      </c>
    </row>
    <row r="33" spans="1:14" s="127" customFormat="1" ht="18" customHeight="1">
      <c r="A33" s="128">
        <v>26</v>
      </c>
      <c r="B33" s="625"/>
      <c r="C33" s="1204"/>
      <c r="D33" s="730" t="s">
        <v>1080</v>
      </c>
      <c r="E33" s="1032">
        <v>14874</v>
      </c>
      <c r="F33" s="1032">
        <v>0</v>
      </c>
      <c r="G33" s="1032">
        <v>0</v>
      </c>
      <c r="H33" s="1032">
        <v>0</v>
      </c>
      <c r="I33" s="1032">
        <v>0</v>
      </c>
      <c r="J33" s="1032">
        <v>0</v>
      </c>
      <c r="K33" s="1032">
        <v>22680</v>
      </c>
      <c r="L33" s="1032">
        <v>269932</v>
      </c>
      <c r="M33" s="1151">
        <v>230550</v>
      </c>
      <c r="N33" s="363">
        <f t="shared" si="3"/>
        <v>307486</v>
      </c>
    </row>
    <row r="34" spans="1:14" s="32" customFormat="1" ht="18" customHeight="1">
      <c r="A34" s="128">
        <v>27</v>
      </c>
      <c r="B34" s="342"/>
      <c r="C34" s="343"/>
      <c r="D34" s="748" t="s">
        <v>1131</v>
      </c>
      <c r="E34" s="138"/>
      <c r="F34" s="138"/>
      <c r="G34" s="138"/>
      <c r="H34" s="138"/>
      <c r="I34" s="138"/>
      <c r="J34" s="138"/>
      <c r="K34" s="138"/>
      <c r="L34" s="138">
        <v>31</v>
      </c>
      <c r="M34" s="138"/>
      <c r="N34" s="1144">
        <f t="shared" si="3"/>
        <v>31</v>
      </c>
    </row>
    <row r="35" spans="1:14" s="32" customFormat="1" ht="18" customHeight="1">
      <c r="A35" s="128">
        <v>28</v>
      </c>
      <c r="B35" s="342"/>
      <c r="C35" s="343"/>
      <c r="D35" s="748" t="s">
        <v>1157</v>
      </c>
      <c r="E35" s="138">
        <v>-2952</v>
      </c>
      <c r="F35" s="138"/>
      <c r="G35" s="138"/>
      <c r="H35" s="138"/>
      <c r="I35" s="138"/>
      <c r="J35" s="138"/>
      <c r="K35" s="138"/>
      <c r="L35" s="138"/>
      <c r="M35" s="138"/>
      <c r="N35" s="1144">
        <f t="shared" si="3"/>
        <v>-2952</v>
      </c>
    </row>
    <row r="36" spans="1:14" s="32" customFormat="1" ht="18" customHeight="1">
      <c r="A36" s="128">
        <v>29</v>
      </c>
      <c r="B36" s="342"/>
      <c r="C36" s="343"/>
      <c r="D36" s="748" t="s">
        <v>1160</v>
      </c>
      <c r="E36" s="138"/>
      <c r="F36" s="138">
        <v>150</v>
      </c>
      <c r="G36" s="138"/>
      <c r="H36" s="138"/>
      <c r="I36" s="138"/>
      <c r="J36" s="138"/>
      <c r="K36" s="138"/>
      <c r="L36" s="138"/>
      <c r="M36" s="138"/>
      <c r="N36" s="1144">
        <f t="shared" si="3"/>
        <v>150</v>
      </c>
    </row>
    <row r="37" spans="1:14" s="32" customFormat="1" ht="18" customHeight="1">
      <c r="A37" s="128">
        <v>30</v>
      </c>
      <c r="B37" s="342"/>
      <c r="C37" s="343"/>
      <c r="D37" s="748" t="s">
        <v>1173</v>
      </c>
      <c r="E37" s="138"/>
      <c r="F37" s="138"/>
      <c r="G37" s="138"/>
      <c r="H37" s="138"/>
      <c r="I37" s="138"/>
      <c r="J37" s="138"/>
      <c r="K37" s="138"/>
      <c r="L37" s="138">
        <v>5934</v>
      </c>
      <c r="M37" s="138"/>
      <c r="N37" s="1144">
        <f t="shared" si="3"/>
        <v>5934</v>
      </c>
    </row>
    <row r="38" spans="1:14" s="32" customFormat="1" ht="18" customHeight="1">
      <c r="A38" s="128">
        <v>31</v>
      </c>
      <c r="B38" s="342"/>
      <c r="C38" s="343"/>
      <c r="D38" s="748" t="s">
        <v>1204</v>
      </c>
      <c r="E38" s="138"/>
      <c r="F38" s="138"/>
      <c r="G38" s="138"/>
      <c r="H38" s="138"/>
      <c r="I38" s="138"/>
      <c r="J38" s="138"/>
      <c r="K38" s="138"/>
      <c r="L38" s="138">
        <v>100</v>
      </c>
      <c r="M38" s="138"/>
      <c r="N38" s="1144">
        <f t="shared" si="3"/>
        <v>100</v>
      </c>
    </row>
    <row r="39" spans="1:14" s="32" customFormat="1" ht="18" customHeight="1">
      <c r="A39" s="128">
        <v>32</v>
      </c>
      <c r="B39" s="342"/>
      <c r="C39" s="343"/>
      <c r="D39" s="730" t="s">
        <v>1120</v>
      </c>
      <c r="E39" s="1032">
        <f>SUM(E33:E38)</f>
        <v>11922</v>
      </c>
      <c r="F39" s="1032">
        <f aca="true" t="shared" si="4" ref="F39:N39">SUM(F33:F38)</f>
        <v>150</v>
      </c>
      <c r="G39" s="1032">
        <f t="shared" si="4"/>
        <v>0</v>
      </c>
      <c r="H39" s="1032">
        <f t="shared" si="4"/>
        <v>0</v>
      </c>
      <c r="I39" s="1032">
        <f t="shared" si="4"/>
        <v>0</v>
      </c>
      <c r="J39" s="1032">
        <f t="shared" si="4"/>
        <v>0</v>
      </c>
      <c r="K39" s="1032">
        <f t="shared" si="4"/>
        <v>22680</v>
      </c>
      <c r="L39" s="1032">
        <f>SUM(L33:L38)</f>
        <v>275997</v>
      </c>
      <c r="M39" s="1032">
        <f t="shared" si="4"/>
        <v>230550</v>
      </c>
      <c r="N39" s="363">
        <f t="shared" si="4"/>
        <v>310749</v>
      </c>
    </row>
    <row r="40" spans="1:14" s="35" customFormat="1" ht="22.5" customHeight="1">
      <c r="A40" s="128">
        <v>33</v>
      </c>
      <c r="B40" s="339">
        <v>5</v>
      </c>
      <c r="C40" s="340"/>
      <c r="D40" s="407" t="s">
        <v>335</v>
      </c>
      <c r="E40" s="351"/>
      <c r="F40" s="351"/>
      <c r="G40" s="351"/>
      <c r="H40" s="351"/>
      <c r="I40" s="351"/>
      <c r="J40" s="351"/>
      <c r="K40" s="351"/>
      <c r="L40" s="351"/>
      <c r="M40" s="352"/>
      <c r="N40" s="353"/>
    </row>
    <row r="41" spans="1:14" s="126" customFormat="1" ht="18" customHeight="1">
      <c r="A41" s="128">
        <v>34</v>
      </c>
      <c r="B41" s="342"/>
      <c r="C41" s="343"/>
      <c r="D41" s="344" t="s">
        <v>193</v>
      </c>
      <c r="E41" s="354"/>
      <c r="F41" s="354"/>
      <c r="G41" s="354"/>
      <c r="H41" s="354"/>
      <c r="I41" s="354"/>
      <c r="J41" s="354"/>
      <c r="K41" s="354"/>
      <c r="L41" s="354"/>
      <c r="M41" s="355"/>
      <c r="N41" s="368"/>
    </row>
    <row r="42" spans="1:14" s="1275" customFormat="1" ht="18" customHeight="1">
      <c r="A42" s="128">
        <v>35</v>
      </c>
      <c r="B42" s="1267"/>
      <c r="C42" s="1268"/>
      <c r="D42" s="1269" t="s">
        <v>453</v>
      </c>
      <c r="E42" s="1270">
        <v>20462</v>
      </c>
      <c r="F42" s="1270"/>
      <c r="G42" s="1270"/>
      <c r="H42" s="1270"/>
      <c r="I42" s="1270"/>
      <c r="J42" s="1270"/>
      <c r="K42" s="1270"/>
      <c r="L42" s="1270">
        <v>284456</v>
      </c>
      <c r="M42" s="1271">
        <v>224385</v>
      </c>
      <c r="N42" s="1272">
        <f>SUM(E42:L42)</f>
        <v>304918</v>
      </c>
    </row>
    <row r="43" spans="1:14" s="125" customFormat="1" ht="18" customHeight="1">
      <c r="A43" s="128">
        <v>36</v>
      </c>
      <c r="B43" s="625"/>
      <c r="C43" s="1204"/>
      <c r="D43" s="730" t="s">
        <v>1080</v>
      </c>
      <c r="E43" s="1032">
        <v>16983</v>
      </c>
      <c r="F43" s="1032">
        <v>0</v>
      </c>
      <c r="G43" s="1032">
        <v>0</v>
      </c>
      <c r="H43" s="1032">
        <v>0</v>
      </c>
      <c r="I43" s="1032">
        <v>0</v>
      </c>
      <c r="J43" s="1032">
        <v>0</v>
      </c>
      <c r="K43" s="1032">
        <v>12382</v>
      </c>
      <c r="L43" s="1032">
        <v>290100</v>
      </c>
      <c r="M43" s="1151">
        <v>224385</v>
      </c>
      <c r="N43" s="363">
        <f>SUM(E43:L43)</f>
        <v>319465</v>
      </c>
    </row>
    <row r="44" spans="1:14" s="125" customFormat="1" ht="18" customHeight="1">
      <c r="A44" s="128">
        <v>37</v>
      </c>
      <c r="B44" s="342"/>
      <c r="C44" s="343"/>
      <c r="D44" s="748" t="s">
        <v>1131</v>
      </c>
      <c r="E44" s="138"/>
      <c r="F44" s="138"/>
      <c r="G44" s="138"/>
      <c r="H44" s="138"/>
      <c r="I44" s="138"/>
      <c r="J44" s="138"/>
      <c r="K44" s="138"/>
      <c r="L44" s="138">
        <v>41</v>
      </c>
      <c r="M44" s="138"/>
      <c r="N44" s="1144">
        <f>SUM(E44:L44)</f>
        <v>41</v>
      </c>
    </row>
    <row r="45" spans="1:14" s="125" customFormat="1" ht="18" customHeight="1">
      <c r="A45" s="128">
        <v>38</v>
      </c>
      <c r="B45" s="342"/>
      <c r="C45" s="343"/>
      <c r="D45" s="748" t="s">
        <v>1173</v>
      </c>
      <c r="E45" s="138"/>
      <c r="F45" s="138"/>
      <c r="G45" s="138"/>
      <c r="H45" s="138"/>
      <c r="I45" s="138"/>
      <c r="J45" s="138"/>
      <c r="K45" s="138"/>
      <c r="L45" s="138">
        <v>8900</v>
      </c>
      <c r="M45" s="138"/>
      <c r="N45" s="1144">
        <f>SUM(E45:L45)</f>
        <v>8900</v>
      </c>
    </row>
    <row r="46" spans="1:14" s="125" customFormat="1" ht="18" customHeight="1">
      <c r="A46" s="128">
        <v>39</v>
      </c>
      <c r="B46" s="342"/>
      <c r="C46" s="343"/>
      <c r="D46" s="730" t="s">
        <v>1120</v>
      </c>
      <c r="E46" s="1032">
        <f aca="true" t="shared" si="5" ref="E46:M46">SUM(E43:E45)</f>
        <v>16983</v>
      </c>
      <c r="F46" s="1032">
        <f t="shared" si="5"/>
        <v>0</v>
      </c>
      <c r="G46" s="1032">
        <f t="shared" si="5"/>
        <v>0</v>
      </c>
      <c r="H46" s="1032">
        <f t="shared" si="5"/>
        <v>0</v>
      </c>
      <c r="I46" s="1032">
        <f t="shared" si="5"/>
        <v>0</v>
      </c>
      <c r="J46" s="1032">
        <f t="shared" si="5"/>
        <v>0</v>
      </c>
      <c r="K46" s="1032">
        <f t="shared" si="5"/>
        <v>12382</v>
      </c>
      <c r="L46" s="1032">
        <f t="shared" si="5"/>
        <v>299041</v>
      </c>
      <c r="M46" s="1032">
        <f t="shared" si="5"/>
        <v>224385</v>
      </c>
      <c r="N46" s="363">
        <f>SUM(E46:L46)</f>
        <v>328406</v>
      </c>
    </row>
    <row r="47" spans="1:14" s="35" customFormat="1" ht="22.5" customHeight="1">
      <c r="A47" s="128">
        <v>40</v>
      </c>
      <c r="B47" s="339">
        <v>6</v>
      </c>
      <c r="C47" s="340"/>
      <c r="D47" s="407" t="s">
        <v>336</v>
      </c>
      <c r="E47" s="351"/>
      <c r="F47" s="351"/>
      <c r="G47" s="351"/>
      <c r="H47" s="351"/>
      <c r="I47" s="351"/>
      <c r="J47" s="351"/>
      <c r="K47" s="351"/>
      <c r="L47" s="351"/>
      <c r="M47" s="352"/>
      <c r="N47" s="353"/>
    </row>
    <row r="48" spans="1:14" s="35" customFormat="1" ht="18" customHeight="1">
      <c r="A48" s="128">
        <v>41</v>
      </c>
      <c r="B48" s="342"/>
      <c r="C48" s="343"/>
      <c r="D48" s="344" t="s">
        <v>194</v>
      </c>
      <c r="E48" s="354"/>
      <c r="F48" s="354"/>
      <c r="G48" s="354"/>
      <c r="H48" s="354"/>
      <c r="I48" s="354"/>
      <c r="J48" s="354"/>
      <c r="K48" s="354"/>
      <c r="L48" s="354"/>
      <c r="M48" s="355"/>
      <c r="N48" s="368"/>
    </row>
    <row r="49" spans="1:14" s="1277" customFormat="1" ht="18" customHeight="1">
      <c r="A49" s="128">
        <v>42</v>
      </c>
      <c r="B49" s="1267"/>
      <c r="C49" s="1268"/>
      <c r="D49" s="1269" t="s">
        <v>453</v>
      </c>
      <c r="E49" s="1270">
        <v>8219</v>
      </c>
      <c r="F49" s="1270"/>
      <c r="G49" s="1270"/>
      <c r="H49" s="1270"/>
      <c r="I49" s="1270"/>
      <c r="J49" s="1270"/>
      <c r="K49" s="1270"/>
      <c r="L49" s="1270">
        <v>137405</v>
      </c>
      <c r="M49" s="1271">
        <v>106936</v>
      </c>
      <c r="N49" s="1272">
        <f>SUM(E49:L49)</f>
        <v>145624</v>
      </c>
    </row>
    <row r="50" spans="1:14" s="1205" customFormat="1" ht="18" customHeight="1">
      <c r="A50" s="128">
        <v>43</v>
      </c>
      <c r="B50" s="625"/>
      <c r="C50" s="1204"/>
      <c r="D50" s="730" t="s">
        <v>1080</v>
      </c>
      <c r="E50" s="1032">
        <v>8219</v>
      </c>
      <c r="F50" s="1032">
        <v>0</v>
      </c>
      <c r="G50" s="1032">
        <v>0</v>
      </c>
      <c r="H50" s="1032">
        <v>0</v>
      </c>
      <c r="I50" s="1032">
        <v>0</v>
      </c>
      <c r="J50" s="1032">
        <v>0</v>
      </c>
      <c r="K50" s="1032">
        <v>9586</v>
      </c>
      <c r="L50" s="1032">
        <v>139130</v>
      </c>
      <c r="M50" s="1151">
        <v>106936</v>
      </c>
      <c r="N50" s="363">
        <f>SUM(E50:L50)</f>
        <v>156935</v>
      </c>
    </row>
    <row r="51" spans="1:14" s="126" customFormat="1" ht="18" customHeight="1">
      <c r="A51" s="128">
        <v>44</v>
      </c>
      <c r="B51" s="342"/>
      <c r="C51" s="343"/>
      <c r="D51" s="748" t="s">
        <v>1175</v>
      </c>
      <c r="E51" s="138"/>
      <c r="F51" s="138"/>
      <c r="G51" s="138"/>
      <c r="H51" s="138"/>
      <c r="I51" s="138"/>
      <c r="J51" s="138"/>
      <c r="K51" s="138"/>
      <c r="L51" s="138">
        <v>1237</v>
      </c>
      <c r="M51" s="138"/>
      <c r="N51" s="1144">
        <f>SUM(E51:L51)</f>
        <v>1237</v>
      </c>
    </row>
    <row r="52" spans="1:14" s="126" customFormat="1" ht="18" customHeight="1">
      <c r="A52" s="128">
        <v>45</v>
      </c>
      <c r="B52" s="342"/>
      <c r="C52" s="343"/>
      <c r="D52" s="730" t="s">
        <v>1120</v>
      </c>
      <c r="E52" s="1032">
        <f aca="true" t="shared" si="6" ref="E52:M52">SUM(E50:E51)</f>
        <v>8219</v>
      </c>
      <c r="F52" s="1032">
        <f t="shared" si="6"/>
        <v>0</v>
      </c>
      <c r="G52" s="1032">
        <f t="shared" si="6"/>
        <v>0</v>
      </c>
      <c r="H52" s="1032">
        <f t="shared" si="6"/>
        <v>0</v>
      </c>
      <c r="I52" s="1032">
        <f t="shared" si="6"/>
        <v>0</v>
      </c>
      <c r="J52" s="1032">
        <f t="shared" si="6"/>
        <v>0</v>
      </c>
      <c r="K52" s="1032">
        <f t="shared" si="6"/>
        <v>9586</v>
      </c>
      <c r="L52" s="1032">
        <f t="shared" si="6"/>
        <v>140367</v>
      </c>
      <c r="M52" s="1032">
        <f t="shared" si="6"/>
        <v>106936</v>
      </c>
      <c r="N52" s="363">
        <f>SUM(E52:L52)</f>
        <v>158172</v>
      </c>
    </row>
    <row r="53" spans="1:15" ht="18" customHeight="1">
      <c r="A53" s="128">
        <v>46</v>
      </c>
      <c r="B53" s="345"/>
      <c r="C53" s="346">
        <v>1</v>
      </c>
      <c r="D53" s="347" t="s">
        <v>190</v>
      </c>
      <c r="E53" s="348"/>
      <c r="F53" s="348"/>
      <c r="G53" s="348"/>
      <c r="H53" s="348"/>
      <c r="I53" s="348"/>
      <c r="J53" s="348"/>
      <c r="K53" s="348"/>
      <c r="L53" s="348"/>
      <c r="M53" s="349"/>
      <c r="N53" s="350"/>
      <c r="O53" s="27"/>
    </row>
    <row r="54" spans="1:15" s="1274" customFormat="1" ht="18" customHeight="1">
      <c r="A54" s="128">
        <v>47</v>
      </c>
      <c r="B54" s="1278"/>
      <c r="C54" s="1268"/>
      <c r="D54" s="1279" t="s">
        <v>453</v>
      </c>
      <c r="E54" s="1280"/>
      <c r="F54" s="1280">
        <v>2259</v>
      </c>
      <c r="G54" s="1280"/>
      <c r="H54" s="1280"/>
      <c r="I54" s="1280"/>
      <c r="J54" s="1280"/>
      <c r="K54" s="1280"/>
      <c r="L54" s="1280"/>
      <c r="M54" s="1280"/>
      <c r="N54" s="1281">
        <f>SUM(E54:L54)</f>
        <v>2259</v>
      </c>
      <c r="O54" s="1273"/>
    </row>
    <row r="55" spans="1:15" s="302" customFormat="1" ht="18" customHeight="1">
      <c r="A55" s="128">
        <v>48</v>
      </c>
      <c r="B55" s="1206"/>
      <c r="C55" s="1204"/>
      <c r="D55" s="732" t="s">
        <v>1080</v>
      </c>
      <c r="E55" s="627">
        <v>0</v>
      </c>
      <c r="F55" s="627">
        <v>2259</v>
      </c>
      <c r="G55" s="627">
        <v>0</v>
      </c>
      <c r="H55" s="627">
        <v>0</v>
      </c>
      <c r="I55" s="627">
        <v>0</v>
      </c>
      <c r="J55" s="627">
        <v>0</v>
      </c>
      <c r="K55" s="627">
        <v>0</v>
      </c>
      <c r="L55" s="627">
        <v>0</v>
      </c>
      <c r="M55" s="627">
        <v>0</v>
      </c>
      <c r="N55" s="350">
        <f>SUM(E55:L55)</f>
        <v>2259</v>
      </c>
      <c r="O55" s="36"/>
    </row>
    <row r="56" spans="1:15" ht="18" customHeight="1">
      <c r="A56" s="128">
        <v>49</v>
      </c>
      <c r="B56" s="345"/>
      <c r="C56" s="343"/>
      <c r="D56" s="731" t="s">
        <v>644</v>
      </c>
      <c r="E56" s="348"/>
      <c r="F56" s="348"/>
      <c r="G56" s="348"/>
      <c r="H56" s="348"/>
      <c r="I56" s="348"/>
      <c r="J56" s="348"/>
      <c r="K56" s="348"/>
      <c r="L56" s="348"/>
      <c r="M56" s="348"/>
      <c r="N56" s="361">
        <f>SUM(E56:L56)</f>
        <v>0</v>
      </c>
      <c r="O56" s="27"/>
    </row>
    <row r="57" spans="1:15" ht="18" customHeight="1" thickBot="1">
      <c r="A57" s="128">
        <v>50</v>
      </c>
      <c r="B57" s="345"/>
      <c r="C57" s="901"/>
      <c r="D57" s="902" t="s">
        <v>1120</v>
      </c>
      <c r="E57" s="1033">
        <f>SUM(E55:E56)</f>
        <v>0</v>
      </c>
      <c r="F57" s="1033">
        <f aca="true" t="shared" si="7" ref="F57:M57">SUM(F55:F56)</f>
        <v>2259</v>
      </c>
      <c r="G57" s="1033">
        <f t="shared" si="7"/>
        <v>0</v>
      </c>
      <c r="H57" s="1033">
        <f t="shared" si="7"/>
        <v>0</v>
      </c>
      <c r="I57" s="1033">
        <f t="shared" si="7"/>
        <v>0</v>
      </c>
      <c r="J57" s="1033">
        <f t="shared" si="7"/>
        <v>0</v>
      </c>
      <c r="K57" s="1033">
        <f t="shared" si="7"/>
        <v>0</v>
      </c>
      <c r="L57" s="1033">
        <f t="shared" si="7"/>
        <v>0</v>
      </c>
      <c r="M57" s="1033">
        <f t="shared" si="7"/>
        <v>0</v>
      </c>
      <c r="N57" s="907">
        <f>SUM(E57:L57)</f>
        <v>2259</v>
      </c>
      <c r="O57" s="27"/>
    </row>
    <row r="58" spans="1:15" ht="18" customHeight="1" thickTop="1">
      <c r="A58" s="128">
        <v>51</v>
      </c>
      <c r="B58" s="345"/>
      <c r="C58" s="897"/>
      <c r="D58" s="1104" t="s">
        <v>697</v>
      </c>
      <c r="E58" s="904"/>
      <c r="F58" s="904"/>
      <c r="G58" s="904"/>
      <c r="H58" s="904"/>
      <c r="I58" s="904"/>
      <c r="J58" s="904"/>
      <c r="K58" s="904"/>
      <c r="L58" s="904"/>
      <c r="M58" s="904"/>
      <c r="N58" s="1105"/>
      <c r="O58" s="27"/>
    </row>
    <row r="59" spans="1:14" s="1287" customFormat="1" ht="18" customHeight="1">
      <c r="A59" s="128">
        <v>52</v>
      </c>
      <c r="B59" s="1282"/>
      <c r="C59" s="1283"/>
      <c r="D59" s="1284" t="s">
        <v>453</v>
      </c>
      <c r="E59" s="1284">
        <f aca="true" t="shared" si="8" ref="E59:M59">SUM(E54,E49,E42,E32,E25,E17,E10)</f>
        <v>78577</v>
      </c>
      <c r="F59" s="1284">
        <f t="shared" si="8"/>
        <v>2259</v>
      </c>
      <c r="G59" s="1284">
        <f t="shared" si="8"/>
        <v>0</v>
      </c>
      <c r="H59" s="1284">
        <f t="shared" si="8"/>
        <v>0</v>
      </c>
      <c r="I59" s="1284">
        <f t="shared" si="8"/>
        <v>0</v>
      </c>
      <c r="J59" s="1284">
        <f t="shared" si="8"/>
        <v>0</v>
      </c>
      <c r="K59" s="1284">
        <f t="shared" si="8"/>
        <v>0</v>
      </c>
      <c r="L59" s="1284">
        <f t="shared" si="8"/>
        <v>1572657</v>
      </c>
      <c r="M59" s="1285">
        <f t="shared" si="8"/>
        <v>1254391</v>
      </c>
      <c r="N59" s="1286">
        <f>SUM(E59:L59)</f>
        <v>1653493</v>
      </c>
    </row>
    <row r="60" spans="1:14" s="35" customFormat="1" ht="18" customHeight="1">
      <c r="A60" s="128">
        <v>53</v>
      </c>
      <c r="B60" s="895"/>
      <c r="C60" s="390"/>
      <c r="D60" s="730" t="s">
        <v>1080</v>
      </c>
      <c r="E60" s="136">
        <f aca="true" t="shared" si="9" ref="E60:M60">SUM(E55,E50,E43,E33,E26,E18,E11)</f>
        <v>75098</v>
      </c>
      <c r="F60" s="136">
        <f t="shared" si="9"/>
        <v>2259</v>
      </c>
      <c r="G60" s="136">
        <f t="shared" si="9"/>
        <v>0</v>
      </c>
      <c r="H60" s="136">
        <f t="shared" si="9"/>
        <v>0</v>
      </c>
      <c r="I60" s="136">
        <f t="shared" si="9"/>
        <v>0</v>
      </c>
      <c r="J60" s="136">
        <f t="shared" si="9"/>
        <v>0</v>
      </c>
      <c r="K60" s="136">
        <f t="shared" si="9"/>
        <v>65188</v>
      </c>
      <c r="L60" s="136">
        <f t="shared" si="9"/>
        <v>1593624</v>
      </c>
      <c r="M60" s="136">
        <f t="shared" si="9"/>
        <v>1254391</v>
      </c>
      <c r="N60" s="360">
        <f>SUM(E60:L60)</f>
        <v>1736169</v>
      </c>
    </row>
    <row r="61" spans="1:14" s="35" customFormat="1" ht="18" customHeight="1">
      <c r="A61" s="128">
        <v>54</v>
      </c>
      <c r="B61" s="895"/>
      <c r="C61" s="343"/>
      <c r="D61" s="349" t="s">
        <v>644</v>
      </c>
      <c r="E61" s="349">
        <f>E56+E51+E45+E44+E34+E27+E19+E12+E35+E28+E20+E13+E36+E37+E38+E21</f>
        <v>-2952</v>
      </c>
      <c r="F61" s="349">
        <f aca="true" t="shared" si="10" ref="F61:N61">F56+F51+F45+F44+F34+F27+F19+F12+F35+F28+F20+F13+F36+F37+F38+F21</f>
        <v>150</v>
      </c>
      <c r="G61" s="349">
        <f t="shared" si="10"/>
        <v>0</v>
      </c>
      <c r="H61" s="349">
        <f t="shared" si="10"/>
        <v>0</v>
      </c>
      <c r="I61" s="349">
        <f t="shared" si="10"/>
        <v>0</v>
      </c>
      <c r="J61" s="349">
        <f t="shared" si="10"/>
        <v>0</v>
      </c>
      <c r="K61" s="349">
        <f t="shared" si="10"/>
        <v>0</v>
      </c>
      <c r="L61" s="349">
        <f t="shared" si="10"/>
        <v>36118</v>
      </c>
      <c r="M61" s="349">
        <f t="shared" si="10"/>
        <v>0</v>
      </c>
      <c r="N61" s="920">
        <f t="shared" si="10"/>
        <v>33316</v>
      </c>
    </row>
    <row r="62" spans="1:14" s="35" customFormat="1" ht="18" customHeight="1" thickBot="1">
      <c r="A62" s="128">
        <v>55</v>
      </c>
      <c r="B62" s="895"/>
      <c r="C62" s="901"/>
      <c r="D62" s="905" t="s">
        <v>1120</v>
      </c>
      <c r="E62" s="905">
        <f>SUM(E60:E61)</f>
        <v>72146</v>
      </c>
      <c r="F62" s="905">
        <f aca="true" t="shared" si="11" ref="F62:N62">SUM(F60:F61)</f>
        <v>2409</v>
      </c>
      <c r="G62" s="905">
        <f t="shared" si="11"/>
        <v>0</v>
      </c>
      <c r="H62" s="905">
        <f t="shared" si="11"/>
        <v>0</v>
      </c>
      <c r="I62" s="905">
        <f t="shared" si="11"/>
        <v>0</v>
      </c>
      <c r="J62" s="905">
        <f t="shared" si="11"/>
        <v>0</v>
      </c>
      <c r="K62" s="905">
        <f t="shared" si="11"/>
        <v>65188</v>
      </c>
      <c r="L62" s="905">
        <f t="shared" si="11"/>
        <v>1629742</v>
      </c>
      <c r="M62" s="905">
        <f t="shared" si="11"/>
        <v>1254391</v>
      </c>
      <c r="N62" s="907">
        <f t="shared" si="11"/>
        <v>1769485</v>
      </c>
    </row>
    <row r="63" spans="1:14" s="32" customFormat="1" ht="22.5" customHeight="1" thickTop="1">
      <c r="A63" s="128">
        <v>56</v>
      </c>
      <c r="B63" s="356">
        <v>7</v>
      </c>
      <c r="C63" s="357"/>
      <c r="D63" s="410" t="s">
        <v>482</v>
      </c>
      <c r="E63" s="358"/>
      <c r="F63" s="358"/>
      <c r="G63" s="358"/>
      <c r="H63" s="358"/>
      <c r="I63" s="358"/>
      <c r="J63" s="358"/>
      <c r="K63" s="358"/>
      <c r="L63" s="358"/>
      <c r="M63" s="359"/>
      <c r="N63" s="360"/>
    </row>
    <row r="64" spans="1:14" s="1273" customFormat="1" ht="18" customHeight="1">
      <c r="A64" s="128">
        <v>57</v>
      </c>
      <c r="B64" s="1267"/>
      <c r="C64" s="1268"/>
      <c r="D64" s="1269" t="s">
        <v>453</v>
      </c>
      <c r="E64" s="1280">
        <v>51074</v>
      </c>
      <c r="F64" s="1280">
        <v>929</v>
      </c>
      <c r="G64" s="1280"/>
      <c r="H64" s="1280"/>
      <c r="I64" s="1280"/>
      <c r="J64" s="1280"/>
      <c r="K64" s="1280"/>
      <c r="L64" s="1280">
        <v>659945</v>
      </c>
      <c r="M64" s="1288">
        <v>282622</v>
      </c>
      <c r="N64" s="1281">
        <f aca="true" t="shared" si="12" ref="N64:N72">SUM(E64:L64)</f>
        <v>711948</v>
      </c>
    </row>
    <row r="65" spans="1:14" s="36" customFormat="1" ht="18" customHeight="1">
      <c r="A65" s="128">
        <v>58</v>
      </c>
      <c r="B65" s="625"/>
      <c r="C65" s="1204"/>
      <c r="D65" s="730" t="s">
        <v>1080</v>
      </c>
      <c r="E65" s="627">
        <v>51074</v>
      </c>
      <c r="F65" s="627">
        <v>20804</v>
      </c>
      <c r="G65" s="627">
        <v>0</v>
      </c>
      <c r="H65" s="627">
        <v>0</v>
      </c>
      <c r="I65" s="627">
        <v>0</v>
      </c>
      <c r="J65" s="627">
        <v>0</v>
      </c>
      <c r="K65" s="627">
        <v>18509</v>
      </c>
      <c r="L65" s="627">
        <v>730070</v>
      </c>
      <c r="M65" s="900">
        <v>282622</v>
      </c>
      <c r="N65" s="350">
        <f>SUM(E65:L65)</f>
        <v>820457</v>
      </c>
    </row>
    <row r="66" spans="1:15" s="36" customFormat="1" ht="18" customHeight="1">
      <c r="A66" s="128">
        <v>59</v>
      </c>
      <c r="B66" s="342"/>
      <c r="C66" s="343"/>
      <c r="D66" s="748" t="s">
        <v>1131</v>
      </c>
      <c r="E66" s="349"/>
      <c r="F66" s="349"/>
      <c r="G66" s="349"/>
      <c r="H66" s="349"/>
      <c r="I66" s="349"/>
      <c r="J66" s="349"/>
      <c r="K66" s="349"/>
      <c r="L66" s="349">
        <v>882</v>
      </c>
      <c r="M66" s="349"/>
      <c r="N66" s="920">
        <f t="shared" si="12"/>
        <v>882</v>
      </c>
      <c r="O66" s="27"/>
    </row>
    <row r="67" spans="1:15" s="36" customFormat="1" ht="18" customHeight="1">
      <c r="A67" s="128">
        <v>60</v>
      </c>
      <c r="B67" s="342"/>
      <c r="C67" s="343"/>
      <c r="D67" s="748" t="s">
        <v>1126</v>
      </c>
      <c r="E67" s="349"/>
      <c r="F67" s="349"/>
      <c r="G67" s="349"/>
      <c r="H67" s="349"/>
      <c r="I67" s="349"/>
      <c r="J67" s="349"/>
      <c r="K67" s="349"/>
      <c r="L67" s="349">
        <v>932</v>
      </c>
      <c r="M67" s="349"/>
      <c r="N67" s="920">
        <f t="shared" si="12"/>
        <v>932</v>
      </c>
      <c r="O67" s="27"/>
    </row>
    <row r="68" spans="1:15" s="36" customFormat="1" ht="18" customHeight="1">
      <c r="A68" s="128">
        <v>61</v>
      </c>
      <c r="B68" s="342"/>
      <c r="C68" s="343"/>
      <c r="D68" s="748" t="s">
        <v>1127</v>
      </c>
      <c r="E68" s="349"/>
      <c r="F68" s="349"/>
      <c r="G68" s="349"/>
      <c r="H68" s="349"/>
      <c r="I68" s="349"/>
      <c r="J68" s="349"/>
      <c r="K68" s="349"/>
      <c r="L68" s="349">
        <v>4291</v>
      </c>
      <c r="M68" s="349"/>
      <c r="N68" s="920">
        <f t="shared" si="12"/>
        <v>4291</v>
      </c>
      <c r="O68" s="27"/>
    </row>
    <row r="69" spans="1:15" s="36" customFormat="1" ht="18" customHeight="1">
      <c r="A69" s="128">
        <v>62</v>
      </c>
      <c r="B69" s="342"/>
      <c r="C69" s="343"/>
      <c r="D69" s="748" t="s">
        <v>1171</v>
      </c>
      <c r="E69" s="349">
        <v>-2074</v>
      </c>
      <c r="F69" s="349"/>
      <c r="G69" s="349"/>
      <c r="H69" s="349"/>
      <c r="I69" s="349"/>
      <c r="J69" s="349"/>
      <c r="K69" s="349"/>
      <c r="L69" s="349"/>
      <c r="M69" s="349"/>
      <c r="N69" s="920">
        <f t="shared" si="12"/>
        <v>-2074</v>
      </c>
      <c r="O69" s="27"/>
    </row>
    <row r="70" spans="1:15" s="36" customFormat="1" ht="18" customHeight="1">
      <c r="A70" s="128">
        <v>63</v>
      </c>
      <c r="B70" s="342"/>
      <c r="C70" s="343"/>
      <c r="D70" s="748" t="s">
        <v>1168</v>
      </c>
      <c r="E70" s="349"/>
      <c r="F70" s="349">
        <v>2173</v>
      </c>
      <c r="G70" s="349"/>
      <c r="H70" s="349"/>
      <c r="I70" s="349"/>
      <c r="J70" s="349"/>
      <c r="K70" s="349"/>
      <c r="L70" s="349"/>
      <c r="M70" s="349"/>
      <c r="N70" s="920">
        <f t="shared" si="12"/>
        <v>2173</v>
      </c>
      <c r="O70" s="27"/>
    </row>
    <row r="71" spans="1:15" s="36" customFormat="1" ht="18" customHeight="1">
      <c r="A71" s="128">
        <v>64</v>
      </c>
      <c r="B71" s="342"/>
      <c r="C71" s="343"/>
      <c r="D71" s="748" t="s">
        <v>1173</v>
      </c>
      <c r="E71" s="349"/>
      <c r="F71" s="349"/>
      <c r="G71" s="349"/>
      <c r="H71" s="349"/>
      <c r="I71" s="349"/>
      <c r="J71" s="349"/>
      <c r="K71" s="349"/>
      <c r="L71" s="349">
        <v>13627</v>
      </c>
      <c r="M71" s="349"/>
      <c r="N71" s="920">
        <f t="shared" si="12"/>
        <v>13627</v>
      </c>
      <c r="O71" s="27"/>
    </row>
    <row r="72" spans="1:15" s="36" customFormat="1" ht="18" customHeight="1">
      <c r="A72" s="128">
        <v>65</v>
      </c>
      <c r="B72" s="342"/>
      <c r="C72" s="343"/>
      <c r="D72" s="748" t="s">
        <v>1199</v>
      </c>
      <c r="E72" s="349"/>
      <c r="F72" s="349"/>
      <c r="G72" s="349"/>
      <c r="H72" s="349"/>
      <c r="I72" s="349"/>
      <c r="J72" s="349"/>
      <c r="K72" s="349"/>
      <c r="L72" s="349">
        <v>50</v>
      </c>
      <c r="M72" s="349"/>
      <c r="N72" s="920">
        <f t="shared" si="12"/>
        <v>50</v>
      </c>
      <c r="O72" s="27"/>
    </row>
    <row r="73" spans="1:15" s="36" customFormat="1" ht="18" customHeight="1">
      <c r="A73" s="128">
        <v>66</v>
      </c>
      <c r="B73" s="342"/>
      <c r="C73" s="343"/>
      <c r="D73" s="730" t="s">
        <v>1120</v>
      </c>
      <c r="E73" s="627">
        <f>SUM(E65:E72)</f>
        <v>49000</v>
      </c>
      <c r="F73" s="627">
        <f aca="true" t="shared" si="13" ref="F73:N73">SUM(F65:F72)</f>
        <v>22977</v>
      </c>
      <c r="G73" s="627">
        <f t="shared" si="13"/>
        <v>0</v>
      </c>
      <c r="H73" s="627">
        <f t="shared" si="13"/>
        <v>0</v>
      </c>
      <c r="I73" s="627">
        <f t="shared" si="13"/>
        <v>0</v>
      </c>
      <c r="J73" s="627">
        <f t="shared" si="13"/>
        <v>0</v>
      </c>
      <c r="K73" s="627">
        <f t="shared" si="13"/>
        <v>18509</v>
      </c>
      <c r="L73" s="627">
        <f t="shared" si="13"/>
        <v>749852</v>
      </c>
      <c r="M73" s="627">
        <f t="shared" si="13"/>
        <v>282622</v>
      </c>
      <c r="N73" s="350">
        <f t="shared" si="13"/>
        <v>840338</v>
      </c>
      <c r="O73" s="27"/>
    </row>
    <row r="74" spans="1:15" s="301" customFormat="1" ht="18" customHeight="1">
      <c r="A74" s="128">
        <v>67</v>
      </c>
      <c r="B74" s="339"/>
      <c r="C74" s="340">
        <v>1</v>
      </c>
      <c r="D74" s="362" t="s">
        <v>190</v>
      </c>
      <c r="E74" s="107"/>
      <c r="F74" s="107"/>
      <c r="G74" s="107"/>
      <c r="H74" s="107"/>
      <c r="I74" s="107"/>
      <c r="J74" s="107"/>
      <c r="K74" s="107"/>
      <c r="L74" s="107"/>
      <c r="M74" s="138"/>
      <c r="N74" s="363"/>
      <c r="O74" s="28"/>
    </row>
    <row r="75" spans="1:15" s="1209" customFormat="1" ht="18" customHeight="1">
      <c r="A75" s="128">
        <v>68</v>
      </c>
      <c r="B75" s="1206"/>
      <c r="C75" s="1207"/>
      <c r="D75" s="1208" t="s">
        <v>453</v>
      </c>
      <c r="E75" s="912"/>
      <c r="F75" s="912"/>
      <c r="G75" s="912"/>
      <c r="H75" s="912"/>
      <c r="I75" s="912"/>
      <c r="J75" s="912"/>
      <c r="K75" s="912"/>
      <c r="L75" s="912"/>
      <c r="M75" s="1152"/>
      <c r="N75" s="353">
        <f>SUM(E75:L75)</f>
        <v>0</v>
      </c>
      <c r="O75" s="365"/>
    </row>
    <row r="76" spans="1:15" s="1209" customFormat="1" ht="18" customHeight="1">
      <c r="A76" s="128">
        <v>69</v>
      </c>
      <c r="B76" s="1206"/>
      <c r="C76" s="1207"/>
      <c r="D76" s="732" t="s">
        <v>1080</v>
      </c>
      <c r="E76" s="912">
        <v>0</v>
      </c>
      <c r="F76" s="912">
        <v>0</v>
      </c>
      <c r="G76" s="912">
        <v>0</v>
      </c>
      <c r="H76" s="912">
        <v>0</v>
      </c>
      <c r="I76" s="912">
        <v>0</v>
      </c>
      <c r="J76" s="912">
        <v>0</v>
      </c>
      <c r="K76" s="912">
        <v>0</v>
      </c>
      <c r="L76" s="912">
        <v>0</v>
      </c>
      <c r="M76" s="1152">
        <v>0</v>
      </c>
      <c r="N76" s="353">
        <f>SUM(E76:L76)</f>
        <v>0</v>
      </c>
      <c r="O76" s="365"/>
    </row>
    <row r="77" spans="1:15" s="301" customFormat="1" ht="18" customHeight="1">
      <c r="A77" s="128">
        <v>70</v>
      </c>
      <c r="B77" s="345"/>
      <c r="C77" s="346"/>
      <c r="D77" s="731" t="s">
        <v>644</v>
      </c>
      <c r="E77" s="351"/>
      <c r="F77" s="351"/>
      <c r="G77" s="351"/>
      <c r="H77" s="351"/>
      <c r="I77" s="351"/>
      <c r="J77" s="351"/>
      <c r="K77" s="351"/>
      <c r="L77" s="351"/>
      <c r="M77" s="352"/>
      <c r="N77" s="353">
        <f>SUM(E77:L77)</f>
        <v>0</v>
      </c>
      <c r="O77" s="28"/>
    </row>
    <row r="78" spans="1:15" s="301" customFormat="1" ht="18" customHeight="1">
      <c r="A78" s="128">
        <v>71</v>
      </c>
      <c r="B78" s="345"/>
      <c r="C78" s="346"/>
      <c r="D78" s="732" t="s">
        <v>1120</v>
      </c>
      <c r="E78" s="912">
        <f>SUM(E76:E77)</f>
        <v>0</v>
      </c>
      <c r="F78" s="912">
        <f aca="true" t="shared" si="14" ref="F78:N78">SUM(F76:F77)</f>
        <v>0</v>
      </c>
      <c r="G78" s="912">
        <f t="shared" si="14"/>
        <v>0</v>
      </c>
      <c r="H78" s="912">
        <f t="shared" si="14"/>
        <v>0</v>
      </c>
      <c r="I78" s="912">
        <f t="shared" si="14"/>
        <v>0</v>
      </c>
      <c r="J78" s="912">
        <f t="shared" si="14"/>
        <v>0</v>
      </c>
      <c r="K78" s="912">
        <f t="shared" si="14"/>
        <v>0</v>
      </c>
      <c r="L78" s="912">
        <f t="shared" si="14"/>
        <v>0</v>
      </c>
      <c r="M78" s="912">
        <f t="shared" si="14"/>
        <v>0</v>
      </c>
      <c r="N78" s="353">
        <f t="shared" si="14"/>
        <v>0</v>
      </c>
      <c r="O78" s="28"/>
    </row>
    <row r="79" spans="1:15" s="303" customFormat="1" ht="22.5" customHeight="1">
      <c r="A79" s="128">
        <v>72</v>
      </c>
      <c r="B79" s="339">
        <v>8</v>
      </c>
      <c r="C79" s="340"/>
      <c r="D79" s="407" t="s">
        <v>164</v>
      </c>
      <c r="E79" s="348"/>
      <c r="F79" s="348"/>
      <c r="G79" s="348"/>
      <c r="H79" s="348"/>
      <c r="I79" s="348"/>
      <c r="J79" s="348"/>
      <c r="K79" s="348"/>
      <c r="L79" s="348"/>
      <c r="M79" s="349"/>
      <c r="N79" s="350"/>
      <c r="O79" s="32"/>
    </row>
    <row r="80" spans="1:14" s="1275" customFormat="1" ht="18" customHeight="1">
      <c r="A80" s="128">
        <v>73</v>
      </c>
      <c r="B80" s="1267"/>
      <c r="C80" s="1268"/>
      <c r="D80" s="1269" t="s">
        <v>453</v>
      </c>
      <c r="E80" s="1280">
        <v>10260</v>
      </c>
      <c r="F80" s="1280"/>
      <c r="G80" s="1280"/>
      <c r="H80" s="1280"/>
      <c r="I80" s="1280"/>
      <c r="J80" s="1280"/>
      <c r="K80" s="1280"/>
      <c r="L80" s="1280">
        <v>53911</v>
      </c>
      <c r="M80" s="1288">
        <v>20700</v>
      </c>
      <c r="N80" s="1281">
        <f>SUM(E80:L80)</f>
        <v>64171</v>
      </c>
    </row>
    <row r="81" spans="1:14" s="125" customFormat="1" ht="18" customHeight="1">
      <c r="A81" s="128">
        <v>74</v>
      </c>
      <c r="B81" s="625"/>
      <c r="C81" s="1204"/>
      <c r="D81" s="730" t="s">
        <v>1080</v>
      </c>
      <c r="E81" s="627">
        <v>10260</v>
      </c>
      <c r="F81" s="627">
        <v>0</v>
      </c>
      <c r="G81" s="627">
        <v>0</v>
      </c>
      <c r="H81" s="627">
        <v>0</v>
      </c>
      <c r="I81" s="627">
        <v>0</v>
      </c>
      <c r="J81" s="627">
        <v>0</v>
      </c>
      <c r="K81" s="627">
        <v>14171</v>
      </c>
      <c r="L81" s="627">
        <v>64377</v>
      </c>
      <c r="M81" s="900">
        <v>20700</v>
      </c>
      <c r="N81" s="350">
        <f>SUM(E81:L81)</f>
        <v>88808</v>
      </c>
    </row>
    <row r="82" spans="1:14" s="35" customFormat="1" ht="18" customHeight="1">
      <c r="A82" s="128">
        <v>75</v>
      </c>
      <c r="B82" s="342"/>
      <c r="C82" s="343"/>
      <c r="D82" s="748" t="s">
        <v>1131</v>
      </c>
      <c r="E82" s="349"/>
      <c r="F82" s="349"/>
      <c r="G82" s="349"/>
      <c r="H82" s="349"/>
      <c r="I82" s="349"/>
      <c r="J82" s="349"/>
      <c r="K82" s="349"/>
      <c r="L82" s="349">
        <v>66</v>
      </c>
      <c r="M82" s="349"/>
      <c r="N82" s="920">
        <f>SUM(E82:L82)</f>
        <v>66</v>
      </c>
    </row>
    <row r="83" spans="1:14" s="35" customFormat="1" ht="18" customHeight="1">
      <c r="A83" s="128">
        <v>76</v>
      </c>
      <c r="B83" s="342"/>
      <c r="C83" s="343"/>
      <c r="D83" s="748" t="s">
        <v>1126</v>
      </c>
      <c r="E83" s="349"/>
      <c r="F83" s="349"/>
      <c r="G83" s="349"/>
      <c r="H83" s="349"/>
      <c r="I83" s="349"/>
      <c r="J83" s="349"/>
      <c r="K83" s="349"/>
      <c r="L83" s="349">
        <v>693</v>
      </c>
      <c r="M83" s="349"/>
      <c r="N83" s="920">
        <f>SUM(E83:L83)</f>
        <v>693</v>
      </c>
    </row>
    <row r="84" spans="1:14" s="35" customFormat="1" ht="18" customHeight="1">
      <c r="A84" s="128">
        <v>77</v>
      </c>
      <c r="B84" s="342"/>
      <c r="C84" s="343"/>
      <c r="D84" s="748" t="s">
        <v>1134</v>
      </c>
      <c r="E84" s="349"/>
      <c r="F84" s="349"/>
      <c r="G84" s="349"/>
      <c r="H84" s="349"/>
      <c r="I84" s="349"/>
      <c r="J84" s="349"/>
      <c r="K84" s="349"/>
      <c r="L84" s="349">
        <v>820</v>
      </c>
      <c r="M84" s="349"/>
      <c r="N84" s="920">
        <f>SUM(E84:L84)</f>
        <v>820</v>
      </c>
    </row>
    <row r="85" spans="1:14" s="35" customFormat="1" ht="18" customHeight="1">
      <c r="A85" s="128">
        <v>78</v>
      </c>
      <c r="B85" s="342"/>
      <c r="C85" s="343"/>
      <c r="D85" s="730" t="s">
        <v>1120</v>
      </c>
      <c r="E85" s="627">
        <f>SUM(E81:E84)</f>
        <v>10260</v>
      </c>
      <c r="F85" s="627">
        <f aca="true" t="shared" si="15" ref="F85:N85">SUM(F81:F84)</f>
        <v>0</v>
      </c>
      <c r="G85" s="627">
        <f t="shared" si="15"/>
        <v>0</v>
      </c>
      <c r="H85" s="627">
        <f t="shared" si="15"/>
        <v>0</v>
      </c>
      <c r="I85" s="627">
        <f t="shared" si="15"/>
        <v>0</v>
      </c>
      <c r="J85" s="627">
        <f t="shared" si="15"/>
        <v>0</v>
      </c>
      <c r="K85" s="627">
        <f t="shared" si="15"/>
        <v>14171</v>
      </c>
      <c r="L85" s="627">
        <f t="shared" si="15"/>
        <v>65956</v>
      </c>
      <c r="M85" s="627">
        <f t="shared" si="15"/>
        <v>20700</v>
      </c>
      <c r="N85" s="350">
        <f t="shared" si="15"/>
        <v>90387</v>
      </c>
    </row>
    <row r="86" spans="1:15" s="36" customFormat="1" ht="18" customHeight="1">
      <c r="A86" s="128">
        <v>79</v>
      </c>
      <c r="B86" s="339"/>
      <c r="C86" s="340">
        <v>1</v>
      </c>
      <c r="D86" s="362" t="s">
        <v>190</v>
      </c>
      <c r="E86" s="133"/>
      <c r="F86" s="133"/>
      <c r="G86" s="133"/>
      <c r="H86" s="133"/>
      <c r="I86" s="133"/>
      <c r="J86" s="133"/>
      <c r="K86" s="133"/>
      <c r="L86" s="133"/>
      <c r="M86" s="909"/>
      <c r="N86" s="910"/>
      <c r="O86" s="27"/>
    </row>
    <row r="87" spans="1:14" s="1273" customFormat="1" ht="18" customHeight="1">
      <c r="A87" s="128">
        <v>80</v>
      </c>
      <c r="B87" s="1278"/>
      <c r="C87" s="1268"/>
      <c r="D87" s="1289" t="s">
        <v>453</v>
      </c>
      <c r="E87" s="1290"/>
      <c r="F87" s="1290">
        <v>1086</v>
      </c>
      <c r="G87" s="1290"/>
      <c r="H87" s="1290"/>
      <c r="I87" s="1290"/>
      <c r="J87" s="1290"/>
      <c r="K87" s="1290"/>
      <c r="L87" s="1290"/>
      <c r="M87" s="1291"/>
      <c r="N87" s="1292">
        <f>SUM(E87:L87)</f>
        <v>1086</v>
      </c>
    </row>
    <row r="88" spans="1:14" s="36" customFormat="1" ht="18" customHeight="1">
      <c r="A88" s="128">
        <v>81</v>
      </c>
      <c r="B88" s="1206"/>
      <c r="C88" s="1204"/>
      <c r="D88" s="1153" t="s">
        <v>1080</v>
      </c>
      <c r="E88" s="912">
        <v>0</v>
      </c>
      <c r="F88" s="912">
        <v>1086</v>
      </c>
      <c r="G88" s="912">
        <v>0</v>
      </c>
      <c r="H88" s="912">
        <v>0</v>
      </c>
      <c r="I88" s="912">
        <v>0</v>
      </c>
      <c r="J88" s="912">
        <v>0</v>
      </c>
      <c r="K88" s="912">
        <v>0</v>
      </c>
      <c r="L88" s="912">
        <v>0</v>
      </c>
      <c r="M88" s="1152">
        <v>0</v>
      </c>
      <c r="N88" s="353">
        <f>SUM(E88:L88)</f>
        <v>1086</v>
      </c>
    </row>
    <row r="89" spans="1:15" s="36" customFormat="1" ht="18" customHeight="1">
      <c r="A89" s="128">
        <v>82</v>
      </c>
      <c r="B89" s="345"/>
      <c r="C89" s="343"/>
      <c r="D89" s="908" t="s">
        <v>644</v>
      </c>
      <c r="E89" s="352"/>
      <c r="F89" s="352"/>
      <c r="G89" s="352"/>
      <c r="H89" s="352"/>
      <c r="I89" s="352"/>
      <c r="J89" s="352"/>
      <c r="K89" s="352"/>
      <c r="L89" s="352"/>
      <c r="M89" s="352"/>
      <c r="N89" s="1145">
        <f>SUM(E89:L89)</f>
        <v>0</v>
      </c>
      <c r="O89" s="27"/>
    </row>
    <row r="90" spans="1:15" s="36" customFormat="1" ht="18" customHeight="1" thickBot="1">
      <c r="A90" s="128">
        <v>83</v>
      </c>
      <c r="B90" s="345"/>
      <c r="C90" s="901"/>
      <c r="D90" s="902" t="s">
        <v>1120</v>
      </c>
      <c r="E90" s="1033">
        <f>SUM(E88:E89)</f>
        <v>0</v>
      </c>
      <c r="F90" s="1033">
        <f aca="true" t="shared" si="16" ref="F90:N90">SUM(F88:F89)</f>
        <v>1086</v>
      </c>
      <c r="G90" s="1033">
        <f t="shared" si="16"/>
        <v>0</v>
      </c>
      <c r="H90" s="1033">
        <f t="shared" si="16"/>
        <v>0</v>
      </c>
      <c r="I90" s="1033">
        <f t="shared" si="16"/>
        <v>0</v>
      </c>
      <c r="J90" s="1033">
        <f t="shared" si="16"/>
        <v>0</v>
      </c>
      <c r="K90" s="1033">
        <f t="shared" si="16"/>
        <v>0</v>
      </c>
      <c r="L90" s="1033">
        <f t="shared" si="16"/>
        <v>0</v>
      </c>
      <c r="M90" s="1033">
        <f t="shared" si="16"/>
        <v>0</v>
      </c>
      <c r="N90" s="1188">
        <f t="shared" si="16"/>
        <v>1086</v>
      </c>
      <c r="O90" s="27"/>
    </row>
    <row r="91" spans="1:15" s="36" customFormat="1" ht="18" customHeight="1" thickTop="1">
      <c r="A91" s="128">
        <v>84</v>
      </c>
      <c r="B91" s="345"/>
      <c r="C91" s="897"/>
      <c r="D91" s="1104" t="s">
        <v>196</v>
      </c>
      <c r="E91" s="904"/>
      <c r="F91" s="904"/>
      <c r="G91" s="904"/>
      <c r="H91" s="904"/>
      <c r="I91" s="904"/>
      <c r="J91" s="904"/>
      <c r="K91" s="904"/>
      <c r="L91" s="904"/>
      <c r="M91" s="904"/>
      <c r="N91" s="1105"/>
      <c r="O91" s="27"/>
    </row>
    <row r="92" spans="1:14" s="1275" customFormat="1" ht="18" customHeight="1">
      <c r="A92" s="128">
        <v>85</v>
      </c>
      <c r="B92" s="1267"/>
      <c r="C92" s="1293"/>
      <c r="D92" s="1284" t="s">
        <v>453</v>
      </c>
      <c r="E92" s="1284">
        <f aca="true" t="shared" si="17" ref="E92:M92">SUM(E87,E80,E75,E64)</f>
        <v>61334</v>
      </c>
      <c r="F92" s="1284">
        <f t="shared" si="17"/>
        <v>2015</v>
      </c>
      <c r="G92" s="1284">
        <f t="shared" si="17"/>
        <v>0</v>
      </c>
      <c r="H92" s="1284">
        <f t="shared" si="17"/>
        <v>0</v>
      </c>
      <c r="I92" s="1284">
        <f t="shared" si="17"/>
        <v>0</v>
      </c>
      <c r="J92" s="1284">
        <f t="shared" si="17"/>
        <v>0</v>
      </c>
      <c r="K92" s="1284">
        <f t="shared" si="17"/>
        <v>0</v>
      </c>
      <c r="L92" s="1284">
        <f t="shared" si="17"/>
        <v>713856</v>
      </c>
      <c r="M92" s="1285">
        <f t="shared" si="17"/>
        <v>303322</v>
      </c>
      <c r="N92" s="1286">
        <f>SUM(E92:L92)</f>
        <v>777205</v>
      </c>
    </row>
    <row r="93" spans="1:14" s="125" customFormat="1" ht="18" customHeight="1">
      <c r="A93" s="128">
        <v>86</v>
      </c>
      <c r="B93" s="1210"/>
      <c r="C93" s="812"/>
      <c r="D93" s="730" t="s">
        <v>1080</v>
      </c>
      <c r="E93" s="136">
        <f aca="true" t="shared" si="18" ref="E93:M93">SUM(E88,E81,E76,E65)</f>
        <v>61334</v>
      </c>
      <c r="F93" s="136">
        <f t="shared" si="18"/>
        <v>21890</v>
      </c>
      <c r="G93" s="136">
        <f t="shared" si="18"/>
        <v>0</v>
      </c>
      <c r="H93" s="136">
        <f t="shared" si="18"/>
        <v>0</v>
      </c>
      <c r="I93" s="136">
        <f t="shared" si="18"/>
        <v>0</v>
      </c>
      <c r="J93" s="136">
        <f t="shared" si="18"/>
        <v>0</v>
      </c>
      <c r="K93" s="136">
        <f t="shared" si="18"/>
        <v>32680</v>
      </c>
      <c r="L93" s="136">
        <f t="shared" si="18"/>
        <v>794447</v>
      </c>
      <c r="M93" s="136">
        <f t="shared" si="18"/>
        <v>303322</v>
      </c>
      <c r="N93" s="360">
        <f>SUM(E93:L93)</f>
        <v>910351</v>
      </c>
    </row>
    <row r="94" spans="1:14" s="35" customFormat="1" ht="18" customHeight="1">
      <c r="A94" s="128">
        <v>87</v>
      </c>
      <c r="B94" s="895"/>
      <c r="C94" s="343"/>
      <c r="D94" s="748" t="s">
        <v>644</v>
      </c>
      <c r="E94" s="349">
        <f>E89+E83+E82+E77+E70+E69+E68+E67+E66+E84+E71+E72</f>
        <v>-2074</v>
      </c>
      <c r="F94" s="349">
        <f aca="true" t="shared" si="19" ref="F94:N94">F89+F83+F82+F77+F70+F69+F68+F67+F66+F84+F71+F72</f>
        <v>2173</v>
      </c>
      <c r="G94" s="349">
        <f t="shared" si="19"/>
        <v>0</v>
      </c>
      <c r="H94" s="349">
        <f t="shared" si="19"/>
        <v>0</v>
      </c>
      <c r="I94" s="349">
        <f t="shared" si="19"/>
        <v>0</v>
      </c>
      <c r="J94" s="349">
        <f t="shared" si="19"/>
        <v>0</v>
      </c>
      <c r="K94" s="349">
        <f t="shared" si="19"/>
        <v>0</v>
      </c>
      <c r="L94" s="349">
        <f t="shared" si="19"/>
        <v>21361</v>
      </c>
      <c r="M94" s="349">
        <f t="shared" si="19"/>
        <v>0</v>
      </c>
      <c r="N94" s="920">
        <f t="shared" si="19"/>
        <v>21460</v>
      </c>
    </row>
    <row r="95" spans="1:14" s="35" customFormat="1" ht="18" customHeight="1" thickBot="1">
      <c r="A95" s="128">
        <v>88</v>
      </c>
      <c r="B95" s="895"/>
      <c r="C95" s="901"/>
      <c r="D95" s="905" t="s">
        <v>1120</v>
      </c>
      <c r="E95" s="905">
        <f>SUM(E93:E94)</f>
        <v>59260</v>
      </c>
      <c r="F95" s="905">
        <f aca="true" t="shared" si="20" ref="F95:M95">SUM(F93:F94)</f>
        <v>24063</v>
      </c>
      <c r="G95" s="905">
        <f t="shared" si="20"/>
        <v>0</v>
      </c>
      <c r="H95" s="905">
        <f t="shared" si="20"/>
        <v>0</v>
      </c>
      <c r="I95" s="905">
        <f t="shared" si="20"/>
        <v>0</v>
      </c>
      <c r="J95" s="905">
        <f t="shared" si="20"/>
        <v>0</v>
      </c>
      <c r="K95" s="905">
        <f t="shared" si="20"/>
        <v>32680</v>
      </c>
      <c r="L95" s="905">
        <f t="shared" si="20"/>
        <v>815808</v>
      </c>
      <c r="M95" s="905">
        <f t="shared" si="20"/>
        <v>303322</v>
      </c>
      <c r="N95" s="907">
        <f>SUM(E95:L95)</f>
        <v>931811</v>
      </c>
    </row>
    <row r="96" spans="1:15" s="28" customFormat="1" ht="22.5" customHeight="1" thickTop="1">
      <c r="A96" s="128">
        <v>89</v>
      </c>
      <c r="B96" s="356">
        <v>9</v>
      </c>
      <c r="C96" s="357"/>
      <c r="D96" s="408" t="s">
        <v>457</v>
      </c>
      <c r="E96" s="370"/>
      <c r="F96" s="370"/>
      <c r="G96" s="370"/>
      <c r="H96" s="370"/>
      <c r="I96" s="370"/>
      <c r="J96" s="370"/>
      <c r="K96" s="370"/>
      <c r="L96" s="370"/>
      <c r="M96" s="371"/>
      <c r="N96" s="372"/>
      <c r="O96" s="27"/>
    </row>
    <row r="97" spans="1:14" s="1273" customFormat="1" ht="18" customHeight="1">
      <c r="A97" s="128">
        <v>90</v>
      </c>
      <c r="B97" s="1267"/>
      <c r="C97" s="1268"/>
      <c r="D97" s="1269" t="s">
        <v>453</v>
      </c>
      <c r="E97" s="1280">
        <v>27827</v>
      </c>
      <c r="F97" s="1280">
        <v>245</v>
      </c>
      <c r="G97" s="1280"/>
      <c r="H97" s="1280"/>
      <c r="I97" s="1280"/>
      <c r="J97" s="1280"/>
      <c r="K97" s="1280"/>
      <c r="L97" s="1280">
        <v>177848</v>
      </c>
      <c r="M97" s="1288"/>
      <c r="N97" s="1281">
        <f aca="true" t="shared" si="21" ref="N97:N105">SUM(E97:L97)</f>
        <v>205920</v>
      </c>
    </row>
    <row r="98" spans="1:14" s="36" customFormat="1" ht="18" customHeight="1">
      <c r="A98" s="128">
        <v>91</v>
      </c>
      <c r="B98" s="625"/>
      <c r="C98" s="1204"/>
      <c r="D98" s="730" t="s">
        <v>1080</v>
      </c>
      <c r="E98" s="627">
        <v>28072</v>
      </c>
      <c r="F98" s="627">
        <v>0</v>
      </c>
      <c r="G98" s="627">
        <v>0</v>
      </c>
      <c r="H98" s="627">
        <v>0</v>
      </c>
      <c r="I98" s="627">
        <v>0</v>
      </c>
      <c r="J98" s="627">
        <v>0</v>
      </c>
      <c r="K98" s="627">
        <v>36779</v>
      </c>
      <c r="L98" s="627">
        <v>193569</v>
      </c>
      <c r="M98" s="900">
        <v>0</v>
      </c>
      <c r="N98" s="350">
        <f>SUM(E98:L98)</f>
        <v>258420</v>
      </c>
    </row>
    <row r="99" spans="1:15" s="36" customFormat="1" ht="18" customHeight="1">
      <c r="A99" s="128">
        <v>92</v>
      </c>
      <c r="B99" s="342"/>
      <c r="C99" s="343"/>
      <c r="D99" s="748" t="s">
        <v>1131</v>
      </c>
      <c r="E99" s="349"/>
      <c r="F99" s="349"/>
      <c r="G99" s="349"/>
      <c r="H99" s="349"/>
      <c r="I99" s="349"/>
      <c r="J99" s="349"/>
      <c r="K99" s="349"/>
      <c r="L99" s="349">
        <v>41</v>
      </c>
      <c r="M99" s="349"/>
      <c r="N99" s="920">
        <f t="shared" si="21"/>
        <v>41</v>
      </c>
      <c r="O99" s="27"/>
    </row>
    <row r="100" spans="1:15" s="36" customFormat="1" ht="18" customHeight="1">
      <c r="A100" s="128">
        <v>93</v>
      </c>
      <c r="B100" s="342"/>
      <c r="C100" s="343"/>
      <c r="D100" s="748" t="s">
        <v>1128</v>
      </c>
      <c r="E100" s="349"/>
      <c r="F100" s="349"/>
      <c r="G100" s="349"/>
      <c r="H100" s="349"/>
      <c r="I100" s="349"/>
      <c r="J100" s="349"/>
      <c r="K100" s="349"/>
      <c r="L100" s="349">
        <v>580</v>
      </c>
      <c r="M100" s="349"/>
      <c r="N100" s="920">
        <f t="shared" si="21"/>
        <v>580</v>
      </c>
      <c r="O100" s="27"/>
    </row>
    <row r="101" spans="1:15" s="36" customFormat="1" ht="18" customHeight="1">
      <c r="A101" s="128">
        <v>94</v>
      </c>
      <c r="B101" s="342"/>
      <c r="C101" s="343"/>
      <c r="D101" s="748" t="s">
        <v>1173</v>
      </c>
      <c r="E101" s="349"/>
      <c r="F101" s="349"/>
      <c r="G101" s="349"/>
      <c r="H101" s="349"/>
      <c r="I101" s="349"/>
      <c r="J101" s="349"/>
      <c r="K101" s="349"/>
      <c r="L101" s="349">
        <v>3378</v>
      </c>
      <c r="M101" s="349"/>
      <c r="N101" s="920">
        <f t="shared" si="21"/>
        <v>3378</v>
      </c>
      <c r="O101" s="27"/>
    </row>
    <row r="102" spans="1:15" s="36" customFormat="1" ht="18" customHeight="1">
      <c r="A102" s="128">
        <v>95</v>
      </c>
      <c r="B102" s="342"/>
      <c r="C102" s="343"/>
      <c r="D102" s="748" t="s">
        <v>1183</v>
      </c>
      <c r="E102" s="349"/>
      <c r="F102" s="349"/>
      <c r="G102" s="349"/>
      <c r="H102" s="349"/>
      <c r="I102" s="349"/>
      <c r="J102" s="349"/>
      <c r="K102" s="349"/>
      <c r="L102" s="349">
        <v>252</v>
      </c>
      <c r="M102" s="349"/>
      <c r="N102" s="920">
        <f t="shared" si="21"/>
        <v>252</v>
      </c>
      <c r="O102" s="27"/>
    </row>
    <row r="103" spans="1:15" s="36" customFormat="1" ht="18" customHeight="1">
      <c r="A103" s="128">
        <v>96</v>
      </c>
      <c r="B103" s="342"/>
      <c r="C103" s="343"/>
      <c r="D103" s="748" t="s">
        <v>1187</v>
      </c>
      <c r="E103" s="349"/>
      <c r="F103" s="349"/>
      <c r="G103" s="349"/>
      <c r="H103" s="349"/>
      <c r="I103" s="349"/>
      <c r="J103" s="349"/>
      <c r="K103" s="349"/>
      <c r="L103" s="349">
        <v>1500</v>
      </c>
      <c r="M103" s="349"/>
      <c r="N103" s="920">
        <f t="shared" si="21"/>
        <v>1500</v>
      </c>
      <c r="O103" s="27"/>
    </row>
    <row r="104" spans="1:15" s="36" customFormat="1" ht="18" customHeight="1">
      <c r="A104" s="128">
        <v>97</v>
      </c>
      <c r="B104" s="342"/>
      <c r="C104" s="343"/>
      <c r="D104" s="748" t="s">
        <v>1205</v>
      </c>
      <c r="E104" s="349"/>
      <c r="F104" s="349"/>
      <c r="G104" s="349"/>
      <c r="H104" s="349"/>
      <c r="I104" s="349"/>
      <c r="J104" s="349"/>
      <c r="K104" s="349"/>
      <c r="L104" s="349">
        <v>40</v>
      </c>
      <c r="M104" s="349"/>
      <c r="N104" s="920">
        <f t="shared" si="21"/>
        <v>40</v>
      </c>
      <c r="O104" s="27"/>
    </row>
    <row r="105" spans="1:15" s="36" customFormat="1" ht="18" customHeight="1">
      <c r="A105" s="128">
        <v>98</v>
      </c>
      <c r="B105" s="342"/>
      <c r="C105" s="343"/>
      <c r="D105" s="748" t="s">
        <v>1206</v>
      </c>
      <c r="E105" s="349"/>
      <c r="F105" s="349"/>
      <c r="G105" s="349"/>
      <c r="H105" s="349"/>
      <c r="I105" s="349"/>
      <c r="J105" s="349"/>
      <c r="K105" s="349"/>
      <c r="L105" s="349">
        <v>30</v>
      </c>
      <c r="M105" s="349"/>
      <c r="N105" s="920">
        <f t="shared" si="21"/>
        <v>30</v>
      </c>
      <c r="O105" s="27"/>
    </row>
    <row r="106" spans="1:15" s="36" customFormat="1" ht="18" customHeight="1">
      <c r="A106" s="128">
        <v>99</v>
      </c>
      <c r="B106" s="342"/>
      <c r="C106" s="343"/>
      <c r="D106" s="730" t="s">
        <v>1120</v>
      </c>
      <c r="E106" s="627">
        <f>SUM(E98:E105)</f>
        <v>28072</v>
      </c>
      <c r="F106" s="627">
        <f aca="true" t="shared" si="22" ref="F106:N106">SUM(F98:F105)</f>
        <v>0</v>
      </c>
      <c r="G106" s="627">
        <f t="shared" si="22"/>
        <v>0</v>
      </c>
      <c r="H106" s="627">
        <f t="shared" si="22"/>
        <v>0</v>
      </c>
      <c r="I106" s="627">
        <f t="shared" si="22"/>
        <v>0</v>
      </c>
      <c r="J106" s="627">
        <f t="shared" si="22"/>
        <v>0</v>
      </c>
      <c r="K106" s="627">
        <f t="shared" si="22"/>
        <v>36779</v>
      </c>
      <c r="L106" s="627">
        <f t="shared" si="22"/>
        <v>199390</v>
      </c>
      <c r="M106" s="627">
        <f t="shared" si="22"/>
        <v>0</v>
      </c>
      <c r="N106" s="350">
        <f t="shared" si="22"/>
        <v>264241</v>
      </c>
      <c r="O106" s="27"/>
    </row>
    <row r="107" spans="1:15" s="36" customFormat="1" ht="22.5" customHeight="1">
      <c r="A107" s="128">
        <v>100</v>
      </c>
      <c r="B107" s="339">
        <v>10</v>
      </c>
      <c r="C107" s="340"/>
      <c r="D107" s="409" t="s">
        <v>27</v>
      </c>
      <c r="E107" s="348"/>
      <c r="F107" s="348"/>
      <c r="G107" s="348"/>
      <c r="H107" s="348"/>
      <c r="I107" s="348"/>
      <c r="J107" s="348"/>
      <c r="K107" s="348"/>
      <c r="L107" s="348"/>
      <c r="M107" s="349"/>
      <c r="N107" s="350"/>
      <c r="O107" s="27"/>
    </row>
    <row r="108" spans="1:14" s="1273" customFormat="1" ht="18" customHeight="1">
      <c r="A108" s="128">
        <v>101</v>
      </c>
      <c r="B108" s="1267"/>
      <c r="C108" s="1268"/>
      <c r="D108" s="1269" t="s">
        <v>453</v>
      </c>
      <c r="E108" s="1280">
        <v>4382</v>
      </c>
      <c r="F108" s="1280"/>
      <c r="G108" s="1280"/>
      <c r="H108" s="1280"/>
      <c r="I108" s="1280"/>
      <c r="J108" s="1280"/>
      <c r="K108" s="1280"/>
      <c r="L108" s="1280">
        <v>100972</v>
      </c>
      <c r="M108" s="1288"/>
      <c r="N108" s="1281">
        <f aca="true" t="shared" si="23" ref="N108:N113">SUM(E108:L108)</f>
        <v>105354</v>
      </c>
    </row>
    <row r="109" spans="1:14" s="36" customFormat="1" ht="18" customHeight="1">
      <c r="A109" s="128">
        <v>102</v>
      </c>
      <c r="B109" s="625"/>
      <c r="C109" s="1204"/>
      <c r="D109" s="730" t="s">
        <v>1080</v>
      </c>
      <c r="E109" s="627">
        <v>4382</v>
      </c>
      <c r="F109" s="627">
        <v>10740</v>
      </c>
      <c r="G109" s="627">
        <v>0</v>
      </c>
      <c r="H109" s="627">
        <v>0</v>
      </c>
      <c r="I109" s="627">
        <v>0</v>
      </c>
      <c r="J109" s="627">
        <v>0</v>
      </c>
      <c r="K109" s="627">
        <v>7186</v>
      </c>
      <c r="L109" s="627">
        <v>107551</v>
      </c>
      <c r="M109" s="900">
        <v>0</v>
      </c>
      <c r="N109" s="350">
        <f t="shared" si="23"/>
        <v>129859</v>
      </c>
    </row>
    <row r="110" spans="1:15" s="36" customFormat="1" ht="18" customHeight="1">
      <c r="A110" s="128">
        <v>103</v>
      </c>
      <c r="B110" s="342"/>
      <c r="C110" s="343"/>
      <c r="D110" s="748" t="s">
        <v>1131</v>
      </c>
      <c r="E110" s="349"/>
      <c r="F110" s="349"/>
      <c r="G110" s="349"/>
      <c r="H110" s="349"/>
      <c r="I110" s="349"/>
      <c r="J110" s="349"/>
      <c r="K110" s="349"/>
      <c r="L110" s="349">
        <v>31</v>
      </c>
      <c r="M110" s="349"/>
      <c r="N110" s="920">
        <f t="shared" si="23"/>
        <v>31</v>
      </c>
      <c r="O110" s="27"/>
    </row>
    <row r="111" spans="1:15" s="36" customFormat="1" ht="18" customHeight="1">
      <c r="A111" s="128">
        <v>104</v>
      </c>
      <c r="B111" s="342"/>
      <c r="C111" s="343"/>
      <c r="D111" s="748" t="s">
        <v>1128</v>
      </c>
      <c r="E111" s="349"/>
      <c r="F111" s="349"/>
      <c r="G111" s="349"/>
      <c r="H111" s="349"/>
      <c r="I111" s="349"/>
      <c r="J111" s="349"/>
      <c r="K111" s="349"/>
      <c r="L111" s="349">
        <v>518</v>
      </c>
      <c r="M111" s="349"/>
      <c r="N111" s="920">
        <f t="shared" si="23"/>
        <v>518</v>
      </c>
      <c r="O111" s="27"/>
    </row>
    <row r="112" spans="1:15" s="36" customFormat="1" ht="18" customHeight="1">
      <c r="A112" s="128">
        <v>105</v>
      </c>
      <c r="B112" s="342"/>
      <c r="C112" s="343"/>
      <c r="D112" s="748" t="s">
        <v>1146</v>
      </c>
      <c r="E112" s="349"/>
      <c r="F112" s="349">
        <v>300</v>
      </c>
      <c r="G112" s="349"/>
      <c r="H112" s="349"/>
      <c r="I112" s="349"/>
      <c r="J112" s="349"/>
      <c r="K112" s="349"/>
      <c r="L112" s="349"/>
      <c r="M112" s="349"/>
      <c r="N112" s="920">
        <f t="shared" si="23"/>
        <v>300</v>
      </c>
      <c r="O112" s="27"/>
    </row>
    <row r="113" spans="1:15" s="36" customFormat="1" ht="18" customHeight="1">
      <c r="A113" s="128">
        <v>106</v>
      </c>
      <c r="B113" s="342"/>
      <c r="C113" s="343"/>
      <c r="D113" s="748" t="s">
        <v>1174</v>
      </c>
      <c r="E113" s="349"/>
      <c r="F113" s="349"/>
      <c r="G113" s="349"/>
      <c r="H113" s="349"/>
      <c r="I113" s="349"/>
      <c r="J113" s="349"/>
      <c r="K113" s="349"/>
      <c r="L113" s="349">
        <v>1176</v>
      </c>
      <c r="M113" s="349"/>
      <c r="N113" s="920">
        <f t="shared" si="23"/>
        <v>1176</v>
      </c>
      <c r="O113" s="27"/>
    </row>
    <row r="114" spans="1:15" s="36" customFormat="1" ht="18" customHeight="1">
      <c r="A114" s="128">
        <v>107</v>
      </c>
      <c r="B114" s="342"/>
      <c r="C114" s="343"/>
      <c r="D114" s="730" t="s">
        <v>1120</v>
      </c>
      <c r="E114" s="627">
        <f>SUM(E109:E113)</f>
        <v>4382</v>
      </c>
      <c r="F114" s="627">
        <f>SUM(F109:F113)</f>
        <v>11040</v>
      </c>
      <c r="G114" s="627">
        <f aca="true" t="shared" si="24" ref="G114:N114">SUM(G109:G113)</f>
        <v>0</v>
      </c>
      <c r="H114" s="627">
        <f t="shared" si="24"/>
        <v>0</v>
      </c>
      <c r="I114" s="627">
        <f t="shared" si="24"/>
        <v>0</v>
      </c>
      <c r="J114" s="627">
        <f t="shared" si="24"/>
        <v>0</v>
      </c>
      <c r="K114" s="627">
        <f t="shared" si="24"/>
        <v>7186</v>
      </c>
      <c r="L114" s="627">
        <f>SUM(L109:L113)</f>
        <v>109276</v>
      </c>
      <c r="M114" s="627">
        <f t="shared" si="24"/>
        <v>0</v>
      </c>
      <c r="N114" s="350">
        <f t="shared" si="24"/>
        <v>131884</v>
      </c>
      <c r="O114" s="27"/>
    </row>
    <row r="115" spans="1:14" s="125" customFormat="1" ht="22.5" customHeight="1">
      <c r="A115" s="128">
        <v>108</v>
      </c>
      <c r="B115" s="339">
        <v>11</v>
      </c>
      <c r="C115" s="340"/>
      <c r="D115" s="409" t="s">
        <v>28</v>
      </c>
      <c r="E115" s="351"/>
      <c r="F115" s="351"/>
      <c r="G115" s="351"/>
      <c r="H115" s="351"/>
      <c r="I115" s="351"/>
      <c r="J115" s="351"/>
      <c r="K115" s="351"/>
      <c r="L115" s="351"/>
      <c r="M115" s="352"/>
      <c r="N115" s="353"/>
    </row>
    <row r="116" spans="1:14" s="1276" customFormat="1" ht="18" customHeight="1">
      <c r="A116" s="128">
        <v>109</v>
      </c>
      <c r="B116" s="1267"/>
      <c r="C116" s="1268"/>
      <c r="D116" s="1269" t="s">
        <v>453</v>
      </c>
      <c r="E116" s="1280">
        <v>23200</v>
      </c>
      <c r="F116" s="1280"/>
      <c r="G116" s="1280"/>
      <c r="H116" s="1280"/>
      <c r="I116" s="1280"/>
      <c r="J116" s="1280"/>
      <c r="K116" s="1280"/>
      <c r="L116" s="1280">
        <v>355451</v>
      </c>
      <c r="M116" s="1288">
        <v>278365</v>
      </c>
      <c r="N116" s="1281">
        <f>SUM(E116:L116)</f>
        <v>378651</v>
      </c>
    </row>
    <row r="117" spans="1:14" s="127" customFormat="1" ht="18" customHeight="1">
      <c r="A117" s="128">
        <v>110</v>
      </c>
      <c r="B117" s="625"/>
      <c r="C117" s="1204"/>
      <c r="D117" s="730" t="s">
        <v>1080</v>
      </c>
      <c r="E117" s="627">
        <v>30973</v>
      </c>
      <c r="F117" s="627">
        <v>2950</v>
      </c>
      <c r="G117" s="627">
        <v>6866</v>
      </c>
      <c r="H117" s="627">
        <v>0</v>
      </c>
      <c r="I117" s="627">
        <v>3420</v>
      </c>
      <c r="J117" s="627">
        <v>1010</v>
      </c>
      <c r="K117" s="627">
        <v>16530</v>
      </c>
      <c r="L117" s="627">
        <v>372335</v>
      </c>
      <c r="M117" s="900">
        <v>278365</v>
      </c>
      <c r="N117" s="350">
        <f>SUM(E117:L117)</f>
        <v>434084</v>
      </c>
    </row>
    <row r="118" spans="1:14" s="32" customFormat="1" ht="18" customHeight="1">
      <c r="A118" s="128">
        <v>111</v>
      </c>
      <c r="B118" s="342"/>
      <c r="C118" s="343"/>
      <c r="D118" s="748" t="s">
        <v>1131</v>
      </c>
      <c r="E118" s="349"/>
      <c r="F118" s="349"/>
      <c r="G118" s="349"/>
      <c r="H118" s="349"/>
      <c r="I118" s="349"/>
      <c r="J118" s="349"/>
      <c r="K118" s="349"/>
      <c r="L118" s="349">
        <v>181</v>
      </c>
      <c r="M118" s="349"/>
      <c r="N118" s="920">
        <f>SUM(E118:L118)</f>
        <v>181</v>
      </c>
    </row>
    <row r="119" spans="1:14" s="32" customFormat="1" ht="18" customHeight="1">
      <c r="A119" s="128">
        <v>112</v>
      </c>
      <c r="B119" s="342"/>
      <c r="C119" s="343"/>
      <c r="D119" s="748" t="s">
        <v>1128</v>
      </c>
      <c r="E119" s="349"/>
      <c r="F119" s="349"/>
      <c r="G119" s="349"/>
      <c r="H119" s="349"/>
      <c r="I119" s="349"/>
      <c r="J119" s="349"/>
      <c r="K119" s="349"/>
      <c r="L119" s="349">
        <v>1196</v>
      </c>
      <c r="M119" s="349"/>
      <c r="N119" s="920">
        <f>SUM(E119:L119)</f>
        <v>1196</v>
      </c>
    </row>
    <row r="120" spans="1:14" s="32" customFormat="1" ht="18" customHeight="1">
      <c r="A120" s="128">
        <v>113</v>
      </c>
      <c r="B120" s="342"/>
      <c r="C120" s="343"/>
      <c r="D120" s="730" t="s">
        <v>1120</v>
      </c>
      <c r="E120" s="627">
        <f aca="true" t="shared" si="25" ref="E120:N120">SUM(E117:E119)</f>
        <v>30973</v>
      </c>
      <c r="F120" s="627">
        <f t="shared" si="25"/>
        <v>2950</v>
      </c>
      <c r="G120" s="627">
        <f t="shared" si="25"/>
        <v>6866</v>
      </c>
      <c r="H120" s="627">
        <f t="shared" si="25"/>
        <v>0</v>
      </c>
      <c r="I120" s="627">
        <f t="shared" si="25"/>
        <v>3420</v>
      </c>
      <c r="J120" s="627">
        <f t="shared" si="25"/>
        <v>1010</v>
      </c>
      <c r="K120" s="627">
        <f t="shared" si="25"/>
        <v>16530</v>
      </c>
      <c r="L120" s="627">
        <f t="shared" si="25"/>
        <v>373712</v>
      </c>
      <c r="M120" s="627">
        <f t="shared" si="25"/>
        <v>278365</v>
      </c>
      <c r="N120" s="350">
        <f t="shared" si="25"/>
        <v>435461</v>
      </c>
    </row>
    <row r="121" spans="1:14" s="32" customFormat="1" ht="18" customHeight="1">
      <c r="A121" s="128">
        <v>114</v>
      </c>
      <c r="B121" s="342"/>
      <c r="C121" s="343"/>
      <c r="D121" s="362" t="s">
        <v>190</v>
      </c>
      <c r="E121" s="348"/>
      <c r="F121" s="348"/>
      <c r="G121" s="348"/>
      <c r="H121" s="348"/>
      <c r="I121" s="348"/>
      <c r="J121" s="348"/>
      <c r="K121" s="348"/>
      <c r="L121" s="348"/>
      <c r="M121" s="348"/>
      <c r="N121" s="361"/>
    </row>
    <row r="122" spans="1:14" s="1276" customFormat="1" ht="18" customHeight="1">
      <c r="A122" s="128">
        <v>115</v>
      </c>
      <c r="B122" s="1267"/>
      <c r="C122" s="1268"/>
      <c r="D122" s="1294" t="s">
        <v>453</v>
      </c>
      <c r="E122" s="1280"/>
      <c r="F122" s="1280"/>
      <c r="G122" s="1280"/>
      <c r="H122" s="1280"/>
      <c r="I122" s="1280"/>
      <c r="J122" s="1280"/>
      <c r="K122" s="1280"/>
      <c r="L122" s="1280"/>
      <c r="M122" s="1280"/>
      <c r="N122" s="1281"/>
    </row>
    <row r="123" spans="1:14" s="127" customFormat="1" ht="18" customHeight="1">
      <c r="A123" s="128">
        <v>116</v>
      </c>
      <c r="B123" s="625"/>
      <c r="C123" s="1204"/>
      <c r="D123" s="732" t="s">
        <v>1080</v>
      </c>
      <c r="E123" s="627">
        <v>0</v>
      </c>
      <c r="F123" s="627">
        <v>2016</v>
      </c>
      <c r="G123" s="627">
        <v>0</v>
      </c>
      <c r="H123" s="627">
        <v>0</v>
      </c>
      <c r="I123" s="627">
        <v>0</v>
      </c>
      <c r="J123" s="627">
        <v>0</v>
      </c>
      <c r="K123" s="627">
        <v>410</v>
      </c>
      <c r="L123" s="627">
        <v>0</v>
      </c>
      <c r="M123" s="627">
        <v>0</v>
      </c>
      <c r="N123" s="350">
        <f>SUM(E123:L123)</f>
        <v>2426</v>
      </c>
    </row>
    <row r="124" spans="1:14" s="32" customFormat="1" ht="18" customHeight="1">
      <c r="A124" s="128">
        <v>117</v>
      </c>
      <c r="B124" s="342"/>
      <c r="C124" s="343"/>
      <c r="D124" s="731" t="s">
        <v>644</v>
      </c>
      <c r="E124" s="348"/>
      <c r="F124" s="348"/>
      <c r="G124" s="348"/>
      <c r="H124" s="348"/>
      <c r="I124" s="348"/>
      <c r="J124" s="348"/>
      <c r="K124" s="348"/>
      <c r="L124" s="348"/>
      <c r="M124" s="348"/>
      <c r="N124" s="920">
        <f>SUM(E124:L124)</f>
        <v>0</v>
      </c>
    </row>
    <row r="125" spans="1:14" s="32" customFormat="1" ht="18" customHeight="1">
      <c r="A125" s="128">
        <v>118</v>
      </c>
      <c r="B125" s="342"/>
      <c r="C125" s="343"/>
      <c r="D125" s="732" t="s">
        <v>1120</v>
      </c>
      <c r="E125" s="627">
        <f>SUM(E123:E124)</f>
        <v>0</v>
      </c>
      <c r="F125" s="627">
        <f aca="true" t="shared" si="26" ref="F125:N125">SUM(F123:F124)</f>
        <v>2016</v>
      </c>
      <c r="G125" s="627">
        <f t="shared" si="26"/>
        <v>0</v>
      </c>
      <c r="H125" s="627">
        <f t="shared" si="26"/>
        <v>0</v>
      </c>
      <c r="I125" s="627">
        <f t="shared" si="26"/>
        <v>0</v>
      </c>
      <c r="J125" s="627">
        <f t="shared" si="26"/>
        <v>0</v>
      </c>
      <c r="K125" s="627">
        <f t="shared" si="26"/>
        <v>410</v>
      </c>
      <c r="L125" s="627">
        <f t="shared" si="26"/>
        <v>0</v>
      </c>
      <c r="M125" s="627">
        <f t="shared" si="26"/>
        <v>0</v>
      </c>
      <c r="N125" s="350">
        <f t="shared" si="26"/>
        <v>2426</v>
      </c>
    </row>
    <row r="126" spans="1:14" s="125" customFormat="1" ht="22.5" customHeight="1">
      <c r="A126" s="128">
        <v>119</v>
      </c>
      <c r="B126" s="339">
        <v>12</v>
      </c>
      <c r="C126" s="340"/>
      <c r="D126" s="409" t="s">
        <v>50</v>
      </c>
      <c r="E126" s="351"/>
      <c r="F126" s="351"/>
      <c r="G126" s="351"/>
      <c r="H126" s="351"/>
      <c r="I126" s="351"/>
      <c r="J126" s="351"/>
      <c r="K126" s="351"/>
      <c r="L126" s="351"/>
      <c r="M126" s="352"/>
      <c r="N126" s="353"/>
    </row>
    <row r="127" spans="1:14" s="1276" customFormat="1" ht="18" customHeight="1">
      <c r="A127" s="128">
        <v>120</v>
      </c>
      <c r="B127" s="1267"/>
      <c r="C127" s="1268"/>
      <c r="D127" s="1269" t="s">
        <v>453</v>
      </c>
      <c r="E127" s="1280">
        <v>70520</v>
      </c>
      <c r="F127" s="1280"/>
      <c r="G127" s="1280"/>
      <c r="H127" s="1280"/>
      <c r="I127" s="1280"/>
      <c r="J127" s="1280"/>
      <c r="K127" s="1280"/>
      <c r="L127" s="1280">
        <v>128507</v>
      </c>
      <c r="M127" s="1288">
        <v>112700</v>
      </c>
      <c r="N127" s="1281">
        <f>SUM(E127:L127)</f>
        <v>199027</v>
      </c>
    </row>
    <row r="128" spans="1:14" s="127" customFormat="1" ht="18" customHeight="1">
      <c r="A128" s="128">
        <v>121</v>
      </c>
      <c r="B128" s="625"/>
      <c r="C128" s="1204"/>
      <c r="D128" s="730" t="s">
        <v>1080</v>
      </c>
      <c r="E128" s="627">
        <v>70520</v>
      </c>
      <c r="F128" s="627">
        <v>0</v>
      </c>
      <c r="G128" s="627">
        <v>0</v>
      </c>
      <c r="H128" s="627">
        <v>0</v>
      </c>
      <c r="I128" s="627">
        <v>0</v>
      </c>
      <c r="J128" s="627">
        <v>0</v>
      </c>
      <c r="K128" s="627">
        <v>76720</v>
      </c>
      <c r="L128" s="627">
        <v>139553</v>
      </c>
      <c r="M128" s="900">
        <v>112700</v>
      </c>
      <c r="N128" s="350">
        <f>SUM(E128:L128)</f>
        <v>286793</v>
      </c>
    </row>
    <row r="129" spans="1:14" s="32" customFormat="1" ht="18" customHeight="1">
      <c r="A129" s="128">
        <v>122</v>
      </c>
      <c r="B129" s="342"/>
      <c r="C129" s="343"/>
      <c r="D129" s="748" t="s">
        <v>1131</v>
      </c>
      <c r="E129" s="349"/>
      <c r="F129" s="349"/>
      <c r="G129" s="349"/>
      <c r="H129" s="349"/>
      <c r="I129" s="349"/>
      <c r="J129" s="349"/>
      <c r="K129" s="349"/>
      <c r="L129" s="349">
        <v>61</v>
      </c>
      <c r="M129" s="349"/>
      <c r="N129" s="920">
        <f>SUM(E129:L129)</f>
        <v>61</v>
      </c>
    </row>
    <row r="130" spans="1:14" s="32" customFormat="1" ht="18" customHeight="1">
      <c r="A130" s="128">
        <v>123</v>
      </c>
      <c r="B130" s="342"/>
      <c r="C130" s="343"/>
      <c r="D130" s="748" t="s">
        <v>1128</v>
      </c>
      <c r="E130" s="349"/>
      <c r="F130" s="349"/>
      <c r="G130" s="349"/>
      <c r="H130" s="349"/>
      <c r="I130" s="349"/>
      <c r="J130" s="349"/>
      <c r="K130" s="349"/>
      <c r="L130" s="349">
        <v>1216</v>
      </c>
      <c r="M130" s="349"/>
      <c r="N130" s="920">
        <f>SUM(E130:L130)</f>
        <v>1216</v>
      </c>
    </row>
    <row r="131" spans="1:14" s="32" customFormat="1" ht="18" customHeight="1">
      <c r="A131" s="128">
        <v>124</v>
      </c>
      <c r="B131" s="342"/>
      <c r="C131" s="343"/>
      <c r="D131" s="730" t="s">
        <v>1120</v>
      </c>
      <c r="E131" s="627">
        <f aca="true" t="shared" si="27" ref="E131:N131">SUM(E128:E130)</f>
        <v>70520</v>
      </c>
      <c r="F131" s="627">
        <f t="shared" si="27"/>
        <v>0</v>
      </c>
      <c r="G131" s="627">
        <f t="shared" si="27"/>
        <v>0</v>
      </c>
      <c r="H131" s="627">
        <f t="shared" si="27"/>
        <v>0</v>
      </c>
      <c r="I131" s="627">
        <f t="shared" si="27"/>
        <v>0</v>
      </c>
      <c r="J131" s="627">
        <f t="shared" si="27"/>
        <v>0</v>
      </c>
      <c r="K131" s="627">
        <f t="shared" si="27"/>
        <v>76720</v>
      </c>
      <c r="L131" s="627">
        <f t="shared" si="27"/>
        <v>140830</v>
      </c>
      <c r="M131" s="627">
        <f t="shared" si="27"/>
        <v>112700</v>
      </c>
      <c r="N131" s="350">
        <f t="shared" si="27"/>
        <v>288070</v>
      </c>
    </row>
    <row r="132" spans="1:14" s="125" customFormat="1" ht="18" customHeight="1">
      <c r="A132" s="128">
        <v>125</v>
      </c>
      <c r="B132" s="339"/>
      <c r="C132" s="340">
        <v>2</v>
      </c>
      <c r="D132" s="362" t="s">
        <v>190</v>
      </c>
      <c r="E132" s="364"/>
      <c r="F132" s="364"/>
      <c r="G132" s="364"/>
      <c r="H132" s="364"/>
      <c r="I132" s="364"/>
      <c r="J132" s="364"/>
      <c r="K132" s="107"/>
      <c r="L132" s="107"/>
      <c r="M132" s="138"/>
      <c r="N132" s="363"/>
    </row>
    <row r="133" spans="1:14" s="1276" customFormat="1" ht="18" customHeight="1">
      <c r="A133" s="128">
        <v>126</v>
      </c>
      <c r="B133" s="1278"/>
      <c r="C133" s="1295"/>
      <c r="D133" s="1294" t="s">
        <v>453</v>
      </c>
      <c r="E133" s="1290"/>
      <c r="F133" s="1290">
        <v>33821</v>
      </c>
      <c r="G133" s="1290"/>
      <c r="H133" s="1290"/>
      <c r="I133" s="1290"/>
      <c r="J133" s="1290"/>
      <c r="K133" s="1290"/>
      <c r="L133" s="1290"/>
      <c r="M133" s="1291"/>
      <c r="N133" s="1292">
        <f>SUM(E133:L133)</f>
        <v>33821</v>
      </c>
    </row>
    <row r="134" spans="1:14" s="127" customFormat="1" ht="18" customHeight="1">
      <c r="A134" s="128">
        <v>127</v>
      </c>
      <c r="B134" s="1206"/>
      <c r="C134" s="1207"/>
      <c r="D134" s="732" t="s">
        <v>1080</v>
      </c>
      <c r="E134" s="912">
        <v>0</v>
      </c>
      <c r="F134" s="912">
        <v>33821</v>
      </c>
      <c r="G134" s="912">
        <v>0</v>
      </c>
      <c r="H134" s="912">
        <v>0</v>
      </c>
      <c r="I134" s="912">
        <v>0</v>
      </c>
      <c r="J134" s="912">
        <v>0</v>
      </c>
      <c r="K134" s="912">
        <v>0</v>
      </c>
      <c r="L134" s="912">
        <v>0</v>
      </c>
      <c r="M134" s="1152">
        <v>0</v>
      </c>
      <c r="N134" s="353">
        <f>SUM(E134:L134)</f>
        <v>33821</v>
      </c>
    </row>
    <row r="135" spans="1:14" s="32" customFormat="1" ht="18" customHeight="1">
      <c r="A135" s="128">
        <v>128</v>
      </c>
      <c r="B135" s="345"/>
      <c r="C135" s="346"/>
      <c r="D135" s="731" t="s">
        <v>644</v>
      </c>
      <c r="E135" s="351"/>
      <c r="F135" s="351"/>
      <c r="G135" s="351"/>
      <c r="H135" s="351"/>
      <c r="I135" s="351"/>
      <c r="J135" s="351"/>
      <c r="K135" s="351"/>
      <c r="L135" s="351"/>
      <c r="M135" s="352"/>
      <c r="N135" s="913">
        <f>SUM(E135:L135)</f>
        <v>0</v>
      </c>
    </row>
    <row r="136" spans="1:14" s="32" customFormat="1" ht="18" customHeight="1">
      <c r="A136" s="128">
        <v>129</v>
      </c>
      <c r="B136" s="345"/>
      <c r="C136" s="346"/>
      <c r="D136" s="732" t="s">
        <v>1120</v>
      </c>
      <c r="E136" s="912">
        <f>SUM(E134:E135)</f>
        <v>0</v>
      </c>
      <c r="F136" s="912">
        <f aca="true" t="shared" si="28" ref="F136:N136">SUM(F134:F135)</f>
        <v>33821</v>
      </c>
      <c r="G136" s="912">
        <f t="shared" si="28"/>
        <v>0</v>
      </c>
      <c r="H136" s="912">
        <f t="shared" si="28"/>
        <v>0</v>
      </c>
      <c r="I136" s="912">
        <f t="shared" si="28"/>
        <v>0</v>
      </c>
      <c r="J136" s="912">
        <f t="shared" si="28"/>
        <v>0</v>
      </c>
      <c r="K136" s="912">
        <f t="shared" si="28"/>
        <v>0</v>
      </c>
      <c r="L136" s="912">
        <f t="shared" si="28"/>
        <v>0</v>
      </c>
      <c r="M136" s="912">
        <f t="shared" si="28"/>
        <v>0</v>
      </c>
      <c r="N136" s="353">
        <f t="shared" si="28"/>
        <v>33821</v>
      </c>
    </row>
    <row r="137" spans="1:14" s="125" customFormat="1" ht="22.5" customHeight="1">
      <c r="A137" s="128">
        <v>130</v>
      </c>
      <c r="B137" s="339">
        <v>13</v>
      </c>
      <c r="C137" s="340"/>
      <c r="D137" s="407" t="s">
        <v>165</v>
      </c>
      <c r="E137" s="351"/>
      <c r="F137" s="351"/>
      <c r="G137" s="351"/>
      <c r="H137" s="351"/>
      <c r="I137" s="351"/>
      <c r="J137" s="351"/>
      <c r="K137" s="351"/>
      <c r="L137" s="351"/>
      <c r="M137" s="352"/>
      <c r="N137" s="353"/>
    </row>
    <row r="138" spans="1:14" s="1276" customFormat="1" ht="18" customHeight="1">
      <c r="A138" s="128">
        <v>131</v>
      </c>
      <c r="B138" s="1267"/>
      <c r="C138" s="1268"/>
      <c r="D138" s="1269" t="s">
        <v>453</v>
      </c>
      <c r="E138" s="1280">
        <v>30453</v>
      </c>
      <c r="F138" s="1280">
        <v>5000</v>
      </c>
      <c r="G138" s="1280">
        <v>4000</v>
      </c>
      <c r="H138" s="1280"/>
      <c r="I138" s="1280"/>
      <c r="J138" s="1280"/>
      <c r="K138" s="1280"/>
      <c r="L138" s="1280">
        <v>66205</v>
      </c>
      <c r="M138" s="1288">
        <v>45300</v>
      </c>
      <c r="N138" s="1281">
        <f>SUM(E138:L138)</f>
        <v>105658</v>
      </c>
    </row>
    <row r="139" spans="1:14" s="127" customFormat="1" ht="18" customHeight="1">
      <c r="A139" s="128">
        <v>132</v>
      </c>
      <c r="B139" s="625"/>
      <c r="C139" s="1204"/>
      <c r="D139" s="811" t="s">
        <v>1080</v>
      </c>
      <c r="E139" s="627">
        <v>28658</v>
      </c>
      <c r="F139" s="627">
        <v>10795</v>
      </c>
      <c r="G139" s="627">
        <v>0</v>
      </c>
      <c r="H139" s="627">
        <v>0</v>
      </c>
      <c r="I139" s="627">
        <v>0</v>
      </c>
      <c r="J139" s="627">
        <v>0</v>
      </c>
      <c r="K139" s="627">
        <v>2891</v>
      </c>
      <c r="L139" s="627">
        <v>70234</v>
      </c>
      <c r="M139" s="900">
        <v>45300</v>
      </c>
      <c r="N139" s="350">
        <f>SUM(E139:L139)</f>
        <v>112578</v>
      </c>
    </row>
    <row r="140" spans="1:14" s="32" customFormat="1" ht="18" customHeight="1">
      <c r="A140" s="128">
        <v>133</v>
      </c>
      <c r="B140" s="342"/>
      <c r="C140" s="343"/>
      <c r="D140" s="748" t="s">
        <v>1131</v>
      </c>
      <c r="E140" s="349"/>
      <c r="F140" s="349"/>
      <c r="G140" s="349"/>
      <c r="H140" s="349"/>
      <c r="I140" s="349"/>
      <c r="J140" s="349"/>
      <c r="K140" s="349"/>
      <c r="L140" s="349">
        <v>3</v>
      </c>
      <c r="M140" s="349"/>
      <c r="N140" s="920">
        <f>SUM(E140:L140)</f>
        <v>3</v>
      </c>
    </row>
    <row r="141" spans="1:14" s="32" customFormat="1" ht="18" customHeight="1">
      <c r="A141" s="128">
        <v>134</v>
      </c>
      <c r="B141" s="342"/>
      <c r="C141" s="343"/>
      <c r="D141" s="748" t="s">
        <v>1128</v>
      </c>
      <c r="E141" s="349"/>
      <c r="F141" s="349"/>
      <c r="G141" s="349"/>
      <c r="H141" s="349"/>
      <c r="I141" s="349"/>
      <c r="J141" s="349"/>
      <c r="K141" s="349"/>
      <c r="L141" s="349">
        <v>394</v>
      </c>
      <c r="M141" s="349"/>
      <c r="N141" s="920">
        <f>SUM(E141:L141)</f>
        <v>394</v>
      </c>
    </row>
    <row r="142" spans="1:14" s="32" customFormat="1" ht="18" customHeight="1">
      <c r="A142" s="128">
        <v>135</v>
      </c>
      <c r="B142" s="342"/>
      <c r="C142" s="343"/>
      <c r="D142" s="811" t="s">
        <v>1120</v>
      </c>
      <c r="E142" s="627">
        <f aca="true" t="shared" si="29" ref="E142:N142">SUM(E139:E141)</f>
        <v>28658</v>
      </c>
      <c r="F142" s="627">
        <f t="shared" si="29"/>
        <v>10795</v>
      </c>
      <c r="G142" s="627">
        <f t="shared" si="29"/>
        <v>0</v>
      </c>
      <c r="H142" s="627">
        <f t="shared" si="29"/>
        <v>0</v>
      </c>
      <c r="I142" s="627">
        <f t="shared" si="29"/>
        <v>0</v>
      </c>
      <c r="J142" s="627">
        <f t="shared" si="29"/>
        <v>0</v>
      </c>
      <c r="K142" s="627">
        <f t="shared" si="29"/>
        <v>2891</v>
      </c>
      <c r="L142" s="627">
        <f t="shared" si="29"/>
        <v>70631</v>
      </c>
      <c r="M142" s="627">
        <f t="shared" si="29"/>
        <v>45300</v>
      </c>
      <c r="N142" s="350">
        <f t="shared" si="29"/>
        <v>112975</v>
      </c>
    </row>
    <row r="143" spans="1:15" s="301" customFormat="1" ht="18" customHeight="1">
      <c r="A143" s="128">
        <v>136</v>
      </c>
      <c r="B143" s="345"/>
      <c r="C143" s="346">
        <v>1</v>
      </c>
      <c r="D143" s="347" t="s">
        <v>190</v>
      </c>
      <c r="E143" s="107"/>
      <c r="F143" s="107"/>
      <c r="G143" s="107"/>
      <c r="H143" s="107"/>
      <c r="I143" s="107"/>
      <c r="J143" s="107"/>
      <c r="K143" s="107"/>
      <c r="L143" s="107"/>
      <c r="M143" s="138"/>
      <c r="N143" s="363"/>
      <c r="O143" s="28"/>
    </row>
    <row r="144" spans="1:15" s="1297" customFormat="1" ht="18" customHeight="1">
      <c r="A144" s="128">
        <v>137</v>
      </c>
      <c r="B144" s="1278"/>
      <c r="C144" s="1295"/>
      <c r="D144" s="1294" t="s">
        <v>453</v>
      </c>
      <c r="E144" s="1270"/>
      <c r="F144" s="1270">
        <v>2156</v>
      </c>
      <c r="G144" s="1270"/>
      <c r="H144" s="1270"/>
      <c r="I144" s="1270"/>
      <c r="J144" s="1270"/>
      <c r="K144" s="1270"/>
      <c r="L144" s="1270"/>
      <c r="M144" s="1271"/>
      <c r="N144" s="1292">
        <f>SUM(E144:L144)</f>
        <v>2156</v>
      </c>
      <c r="O144" s="1296"/>
    </row>
    <row r="145" spans="1:15" s="1209" customFormat="1" ht="18" customHeight="1">
      <c r="A145" s="128">
        <v>138</v>
      </c>
      <c r="B145" s="1206"/>
      <c r="C145" s="1207"/>
      <c r="D145" s="732" t="s">
        <v>1080</v>
      </c>
      <c r="E145" s="1032">
        <v>0</v>
      </c>
      <c r="F145" s="1032">
        <v>2156</v>
      </c>
      <c r="G145" s="1032">
        <v>0</v>
      </c>
      <c r="H145" s="1032">
        <v>0</v>
      </c>
      <c r="I145" s="1032">
        <v>0</v>
      </c>
      <c r="J145" s="1032">
        <v>0</v>
      </c>
      <c r="K145" s="1032">
        <v>0</v>
      </c>
      <c r="L145" s="1032">
        <v>0</v>
      </c>
      <c r="M145" s="1151">
        <v>0</v>
      </c>
      <c r="N145" s="353">
        <f>SUM(E145:L145)</f>
        <v>2156</v>
      </c>
      <c r="O145" s="365"/>
    </row>
    <row r="146" spans="1:15" s="301" customFormat="1" ht="18" customHeight="1">
      <c r="A146" s="128">
        <v>139</v>
      </c>
      <c r="B146" s="345"/>
      <c r="C146" s="346"/>
      <c r="D146" s="731" t="s">
        <v>644</v>
      </c>
      <c r="E146" s="107"/>
      <c r="F146" s="107"/>
      <c r="G146" s="107"/>
      <c r="H146" s="107"/>
      <c r="I146" s="107"/>
      <c r="J146" s="107"/>
      <c r="K146" s="107"/>
      <c r="L146" s="107"/>
      <c r="M146" s="138"/>
      <c r="N146" s="913">
        <f>SUM(E146:L146)</f>
        <v>0</v>
      </c>
      <c r="O146" s="28"/>
    </row>
    <row r="147" spans="1:15" s="301" customFormat="1" ht="18" customHeight="1">
      <c r="A147" s="128">
        <v>140</v>
      </c>
      <c r="B147" s="345"/>
      <c r="C147" s="346"/>
      <c r="D147" s="732" t="s">
        <v>1120</v>
      </c>
      <c r="E147" s="1032">
        <f>SUM(E145:E146)</f>
        <v>0</v>
      </c>
      <c r="F147" s="1032">
        <f aca="true" t="shared" si="30" ref="F147:N147">SUM(F145:F146)</f>
        <v>2156</v>
      </c>
      <c r="G147" s="1032">
        <f t="shared" si="30"/>
        <v>0</v>
      </c>
      <c r="H147" s="1032">
        <f t="shared" si="30"/>
        <v>0</v>
      </c>
      <c r="I147" s="1032">
        <f t="shared" si="30"/>
        <v>0</v>
      </c>
      <c r="J147" s="1032">
        <f t="shared" si="30"/>
        <v>0</v>
      </c>
      <c r="K147" s="1032">
        <f t="shared" si="30"/>
        <v>0</v>
      </c>
      <c r="L147" s="1032">
        <f t="shared" si="30"/>
        <v>0</v>
      </c>
      <c r="M147" s="1032">
        <f t="shared" si="30"/>
        <v>0</v>
      </c>
      <c r="N147" s="363">
        <f t="shared" si="30"/>
        <v>2156</v>
      </c>
      <c r="O147" s="28"/>
    </row>
    <row r="148" spans="1:14" s="126" customFormat="1" ht="22.5" customHeight="1">
      <c r="A148" s="128">
        <v>141</v>
      </c>
      <c r="B148" s="339">
        <v>14</v>
      </c>
      <c r="C148" s="340"/>
      <c r="D148" s="409" t="s">
        <v>198</v>
      </c>
      <c r="E148" s="351"/>
      <c r="F148" s="351"/>
      <c r="G148" s="351"/>
      <c r="H148" s="351"/>
      <c r="I148" s="351"/>
      <c r="J148" s="351"/>
      <c r="K148" s="351"/>
      <c r="L148" s="351"/>
      <c r="M148" s="352"/>
      <c r="N148" s="353"/>
    </row>
    <row r="149" spans="1:14" s="1275" customFormat="1" ht="18" customHeight="1">
      <c r="A149" s="128">
        <v>142</v>
      </c>
      <c r="B149" s="1267"/>
      <c r="C149" s="1268"/>
      <c r="D149" s="1269" t="s">
        <v>453</v>
      </c>
      <c r="E149" s="1280">
        <v>203705</v>
      </c>
      <c r="F149" s="1280">
        <v>5000</v>
      </c>
      <c r="G149" s="1280">
        <v>84000</v>
      </c>
      <c r="H149" s="1280"/>
      <c r="I149" s="1280"/>
      <c r="J149" s="1280"/>
      <c r="K149" s="1280"/>
      <c r="L149" s="1280">
        <v>405854</v>
      </c>
      <c r="M149" s="1288">
        <v>250800</v>
      </c>
      <c r="N149" s="1281">
        <f>SUM(E149:L149)</f>
        <v>698559</v>
      </c>
    </row>
    <row r="150" spans="1:14" s="125" customFormat="1" ht="18" customHeight="1">
      <c r="A150" s="128">
        <v>143</v>
      </c>
      <c r="B150" s="625"/>
      <c r="C150" s="1204"/>
      <c r="D150" s="811" t="s">
        <v>1080</v>
      </c>
      <c r="E150" s="627">
        <v>186952</v>
      </c>
      <c r="F150" s="627">
        <v>105753</v>
      </c>
      <c r="G150" s="627">
        <v>0</v>
      </c>
      <c r="H150" s="627">
        <v>0</v>
      </c>
      <c r="I150" s="627">
        <v>0</v>
      </c>
      <c r="J150" s="627">
        <v>0</v>
      </c>
      <c r="K150" s="627">
        <v>128645</v>
      </c>
      <c r="L150" s="627">
        <v>421542</v>
      </c>
      <c r="M150" s="900">
        <v>250800</v>
      </c>
      <c r="N150" s="350">
        <f>SUM(E150:L150)</f>
        <v>842892</v>
      </c>
    </row>
    <row r="151" spans="1:14" s="125" customFormat="1" ht="18" customHeight="1">
      <c r="A151" s="128">
        <v>144</v>
      </c>
      <c r="B151" s="342"/>
      <c r="C151" s="343"/>
      <c r="D151" s="748" t="s">
        <v>1131</v>
      </c>
      <c r="E151" s="349"/>
      <c r="F151" s="349"/>
      <c r="G151" s="349"/>
      <c r="H151" s="349"/>
      <c r="I151" s="349"/>
      <c r="J151" s="349"/>
      <c r="K151" s="349"/>
      <c r="L151" s="349">
        <v>177</v>
      </c>
      <c r="M151" s="349"/>
      <c r="N151" s="920">
        <f>SUM(E151:L151)</f>
        <v>177</v>
      </c>
    </row>
    <row r="152" spans="1:14" s="125" customFormat="1" ht="18" customHeight="1">
      <c r="A152" s="128">
        <v>145</v>
      </c>
      <c r="B152" s="342"/>
      <c r="C152" s="343"/>
      <c r="D152" s="748" t="s">
        <v>1128</v>
      </c>
      <c r="E152" s="349"/>
      <c r="F152" s="349"/>
      <c r="G152" s="349"/>
      <c r="H152" s="349"/>
      <c r="I152" s="349"/>
      <c r="J152" s="349"/>
      <c r="K152" s="349"/>
      <c r="L152" s="349">
        <v>1536</v>
      </c>
      <c r="M152" s="349"/>
      <c r="N152" s="920">
        <f>SUM(E152:L152)</f>
        <v>1536</v>
      </c>
    </row>
    <row r="153" spans="1:14" s="125" customFormat="1" ht="18" customHeight="1">
      <c r="A153" s="128">
        <v>146</v>
      </c>
      <c r="B153" s="342"/>
      <c r="C153" s="343"/>
      <c r="D153" s="748" t="s">
        <v>1176</v>
      </c>
      <c r="E153" s="349"/>
      <c r="F153" s="349"/>
      <c r="G153" s="349"/>
      <c r="H153" s="349"/>
      <c r="I153" s="349"/>
      <c r="J153" s="349"/>
      <c r="K153" s="349"/>
      <c r="L153" s="349">
        <v>1134</v>
      </c>
      <c r="M153" s="349"/>
      <c r="N153" s="920">
        <f>SUM(E153:L153)</f>
        <v>1134</v>
      </c>
    </row>
    <row r="154" spans="1:14" s="125" customFormat="1" ht="18" customHeight="1" thickBot="1">
      <c r="A154" s="128">
        <v>147</v>
      </c>
      <c r="B154" s="342"/>
      <c r="C154" s="376"/>
      <c r="D154" s="811" t="s">
        <v>1120</v>
      </c>
      <c r="E154" s="1139">
        <f aca="true" t="shared" si="31" ref="E154:N154">SUM(E150:E153)</f>
        <v>186952</v>
      </c>
      <c r="F154" s="1139">
        <f t="shared" si="31"/>
        <v>105753</v>
      </c>
      <c r="G154" s="1139">
        <f t="shared" si="31"/>
        <v>0</v>
      </c>
      <c r="H154" s="1139">
        <f t="shared" si="31"/>
        <v>0</v>
      </c>
      <c r="I154" s="1139">
        <f t="shared" si="31"/>
        <v>0</v>
      </c>
      <c r="J154" s="1139">
        <f t="shared" si="31"/>
        <v>0</v>
      </c>
      <c r="K154" s="1139">
        <f t="shared" si="31"/>
        <v>128645</v>
      </c>
      <c r="L154" s="1139">
        <f t="shared" si="31"/>
        <v>424389</v>
      </c>
      <c r="M154" s="1139">
        <f t="shared" si="31"/>
        <v>250800</v>
      </c>
      <c r="N154" s="379">
        <f t="shared" si="31"/>
        <v>845739</v>
      </c>
    </row>
    <row r="155" spans="1:15" s="301" customFormat="1" ht="18" customHeight="1" thickTop="1">
      <c r="A155" s="128">
        <v>148</v>
      </c>
      <c r="B155" s="345"/>
      <c r="C155" s="897"/>
      <c r="D155" s="1103" t="s">
        <v>212</v>
      </c>
      <c r="E155" s="904"/>
      <c r="F155" s="904"/>
      <c r="G155" s="904"/>
      <c r="H155" s="904"/>
      <c r="I155" s="904"/>
      <c r="J155" s="904"/>
      <c r="K155" s="904"/>
      <c r="L155" s="904"/>
      <c r="M155" s="904"/>
      <c r="N155" s="1105"/>
      <c r="O155" s="28"/>
    </row>
    <row r="156" spans="1:14" s="1277" customFormat="1" ht="18" customHeight="1">
      <c r="A156" s="128">
        <v>149</v>
      </c>
      <c r="B156" s="1267"/>
      <c r="C156" s="1293"/>
      <c r="D156" s="1284" t="s">
        <v>453</v>
      </c>
      <c r="E156" s="1284">
        <f aca="true" t="shared" si="32" ref="E156:M156">SUM(,E149,E138,E133,E127,E116,E108,E97,E144)</f>
        <v>360087</v>
      </c>
      <c r="F156" s="1284">
        <f t="shared" si="32"/>
        <v>46222</v>
      </c>
      <c r="G156" s="1284">
        <f t="shared" si="32"/>
        <v>88000</v>
      </c>
      <c r="H156" s="1284">
        <f t="shared" si="32"/>
        <v>0</v>
      </c>
      <c r="I156" s="1284">
        <f t="shared" si="32"/>
        <v>0</v>
      </c>
      <c r="J156" s="1284">
        <f t="shared" si="32"/>
        <v>0</v>
      </c>
      <c r="K156" s="1284">
        <f t="shared" si="32"/>
        <v>0</v>
      </c>
      <c r="L156" s="1284">
        <f t="shared" si="32"/>
        <v>1234837</v>
      </c>
      <c r="M156" s="1284">
        <f t="shared" si="32"/>
        <v>687165</v>
      </c>
      <c r="N156" s="1286">
        <f>SUM(E156:L156)</f>
        <v>1729146</v>
      </c>
    </row>
    <row r="157" spans="1:14" s="1205" customFormat="1" ht="18" customHeight="1">
      <c r="A157" s="128">
        <v>150</v>
      </c>
      <c r="B157" s="1210"/>
      <c r="C157" s="812"/>
      <c r="D157" s="811" t="s">
        <v>1080</v>
      </c>
      <c r="E157" s="136">
        <f>SUM(,E150,E139,E134,E128,E117,E109,E98,E145)</f>
        <v>349557</v>
      </c>
      <c r="F157" s="136">
        <f>SUM(,F150,F139,F134,F128,F117,F109,F98,F145+F123)</f>
        <v>168231</v>
      </c>
      <c r="G157" s="136">
        <f>SUM(,G150,G139,G134,G128,G117,G109,G98,G145)</f>
        <v>6866</v>
      </c>
      <c r="H157" s="136">
        <f>SUM(,H150,H139,H134,H128,H117,H109,H98,H145)</f>
        <v>0</v>
      </c>
      <c r="I157" s="136">
        <f>SUM(,I150,I139,I134,I128,I117,I109,I98,I145)</f>
        <v>3420</v>
      </c>
      <c r="J157" s="136">
        <f>SUM(,J150,J139,J134,J128,J117,J109,J98,J145)</f>
        <v>1010</v>
      </c>
      <c r="K157" s="136">
        <f>SUM(,K150,K139,K134,K128,K117,K109,K98,K145+K123)</f>
        <v>269161</v>
      </c>
      <c r="L157" s="136">
        <f>SUM(,L150,L139,L134,L128,L117,L109,L98,L145)</f>
        <v>1304784</v>
      </c>
      <c r="M157" s="136">
        <f>SUM(,M150,M139,M134,M128,M117,M109,M98,M145)</f>
        <v>687165</v>
      </c>
      <c r="N157" s="360">
        <f>SUM(E157:L157)</f>
        <v>2103029</v>
      </c>
    </row>
    <row r="158" spans="1:14" s="126" customFormat="1" ht="18" customHeight="1">
      <c r="A158" s="128">
        <v>151</v>
      </c>
      <c r="B158" s="895"/>
      <c r="C158" s="343"/>
      <c r="D158" s="748" t="s">
        <v>698</v>
      </c>
      <c r="E158" s="349">
        <f>E152+E151+E146+E141+E140+E135+E130+E129+E119+E118+E113+E111+E110+E103+E102+E101+E100+E99+E124+E153+E112+E105+E104</f>
        <v>0</v>
      </c>
      <c r="F158" s="349">
        <f aca="true" t="shared" si="33" ref="F158:N158">F152+F151+F146+F141+F140+F135+F130+F129+F119+F118+F113+F111+F110+F103+F102+F101+F100+F99+F124+F153+F112+F105+F104</f>
        <v>300</v>
      </c>
      <c r="G158" s="349">
        <f t="shared" si="33"/>
        <v>0</v>
      </c>
      <c r="H158" s="349">
        <f t="shared" si="33"/>
        <v>0</v>
      </c>
      <c r="I158" s="349">
        <f t="shared" si="33"/>
        <v>0</v>
      </c>
      <c r="J158" s="349">
        <f t="shared" si="33"/>
        <v>0</v>
      </c>
      <c r="K158" s="349">
        <f t="shared" si="33"/>
        <v>0</v>
      </c>
      <c r="L158" s="349">
        <f t="shared" si="33"/>
        <v>13444</v>
      </c>
      <c r="M158" s="349">
        <f t="shared" si="33"/>
        <v>0</v>
      </c>
      <c r="N158" s="920">
        <f t="shared" si="33"/>
        <v>13744</v>
      </c>
    </row>
    <row r="159" spans="1:14" s="126" customFormat="1" ht="18" customHeight="1" thickBot="1">
      <c r="A159" s="128">
        <v>152</v>
      </c>
      <c r="B159" s="895"/>
      <c r="C159" s="901"/>
      <c r="D159" s="905" t="s">
        <v>1120</v>
      </c>
      <c r="E159" s="905">
        <f>SUM(E157:E158)</f>
        <v>349557</v>
      </c>
      <c r="F159" s="905">
        <f aca="true" t="shared" si="34" ref="F159:M159">SUM(F157:F158)</f>
        <v>168531</v>
      </c>
      <c r="G159" s="905">
        <f t="shared" si="34"/>
        <v>6866</v>
      </c>
      <c r="H159" s="905">
        <f t="shared" si="34"/>
        <v>0</v>
      </c>
      <c r="I159" s="905">
        <f t="shared" si="34"/>
        <v>3420</v>
      </c>
      <c r="J159" s="905">
        <f t="shared" si="34"/>
        <v>1010</v>
      </c>
      <c r="K159" s="905">
        <f t="shared" si="34"/>
        <v>269161</v>
      </c>
      <c r="L159" s="905">
        <f t="shared" si="34"/>
        <v>1318228</v>
      </c>
      <c r="M159" s="905">
        <f t="shared" si="34"/>
        <v>687165</v>
      </c>
      <c r="N159" s="907">
        <f>SUM(N157:N158)</f>
        <v>2116773</v>
      </c>
    </row>
    <row r="160" spans="1:15" ht="21.75" customHeight="1" thickTop="1">
      <c r="A160" s="128">
        <v>153</v>
      </c>
      <c r="B160" s="356">
        <v>15</v>
      </c>
      <c r="C160" s="357"/>
      <c r="D160" s="410" t="s">
        <v>337</v>
      </c>
      <c r="E160" s="370"/>
      <c r="F160" s="370"/>
      <c r="G160" s="370"/>
      <c r="H160" s="370"/>
      <c r="I160" s="370"/>
      <c r="J160" s="370"/>
      <c r="K160" s="370"/>
      <c r="L160" s="370"/>
      <c r="M160" s="371"/>
      <c r="N160" s="372"/>
      <c r="O160" s="27"/>
    </row>
    <row r="161" spans="1:15" s="1297" customFormat="1" ht="18" customHeight="1">
      <c r="A161" s="128">
        <v>154</v>
      </c>
      <c r="B161" s="1267"/>
      <c r="C161" s="1268"/>
      <c r="D161" s="1269" t="s">
        <v>453</v>
      </c>
      <c r="E161" s="1280">
        <v>356693</v>
      </c>
      <c r="F161" s="1280"/>
      <c r="G161" s="1280"/>
      <c r="H161" s="1280"/>
      <c r="I161" s="1280"/>
      <c r="J161" s="1280"/>
      <c r="K161" s="1280"/>
      <c r="L161" s="1280">
        <v>649604</v>
      </c>
      <c r="M161" s="1288">
        <v>162036</v>
      </c>
      <c r="N161" s="1281">
        <f>SUM(E161:L161)</f>
        <v>1006297</v>
      </c>
      <c r="O161" s="1296"/>
    </row>
    <row r="162" spans="1:15" s="1209" customFormat="1" ht="18" customHeight="1">
      <c r="A162" s="128">
        <v>155</v>
      </c>
      <c r="B162" s="625"/>
      <c r="C162" s="1204"/>
      <c r="D162" s="811" t="s">
        <v>1080</v>
      </c>
      <c r="E162" s="627">
        <v>356693</v>
      </c>
      <c r="F162" s="627">
        <v>150</v>
      </c>
      <c r="G162" s="627">
        <v>0</v>
      </c>
      <c r="H162" s="627">
        <v>0</v>
      </c>
      <c r="I162" s="627">
        <v>0</v>
      </c>
      <c r="J162" s="627">
        <v>0</v>
      </c>
      <c r="K162" s="627">
        <v>44796</v>
      </c>
      <c r="L162" s="627">
        <v>654268</v>
      </c>
      <c r="M162" s="900">
        <v>162036</v>
      </c>
      <c r="N162" s="350">
        <f>SUM(E162:L162)</f>
        <v>1055907</v>
      </c>
      <c r="O162" s="365"/>
    </row>
    <row r="163" spans="1:15" s="301" customFormat="1" ht="18" customHeight="1">
      <c r="A163" s="128">
        <v>156</v>
      </c>
      <c r="B163" s="342"/>
      <c r="C163" s="343"/>
      <c r="D163" s="1142" t="s">
        <v>1131</v>
      </c>
      <c r="E163" s="349"/>
      <c r="F163" s="349"/>
      <c r="G163" s="349"/>
      <c r="H163" s="349"/>
      <c r="I163" s="349"/>
      <c r="J163" s="349"/>
      <c r="K163" s="349"/>
      <c r="L163" s="349">
        <v>41</v>
      </c>
      <c r="M163" s="349"/>
      <c r="N163" s="920">
        <f>SUM(E163:L163)</f>
        <v>41</v>
      </c>
      <c r="O163" s="28"/>
    </row>
    <row r="164" spans="1:15" s="301" customFormat="1" ht="18" customHeight="1" thickBot="1">
      <c r="A164" s="128">
        <v>157</v>
      </c>
      <c r="B164" s="895"/>
      <c r="C164" s="733"/>
      <c r="D164" s="915" t="s">
        <v>1120</v>
      </c>
      <c r="E164" s="917">
        <f aca="true" t="shared" si="35" ref="E164:N164">SUM(E162:E163)</f>
        <v>356693</v>
      </c>
      <c r="F164" s="917">
        <f t="shared" si="35"/>
        <v>150</v>
      </c>
      <c r="G164" s="917">
        <f t="shared" si="35"/>
        <v>0</v>
      </c>
      <c r="H164" s="917">
        <f t="shared" si="35"/>
        <v>0</v>
      </c>
      <c r="I164" s="917">
        <f t="shared" si="35"/>
        <v>0</v>
      </c>
      <c r="J164" s="917">
        <f t="shared" si="35"/>
        <v>0</v>
      </c>
      <c r="K164" s="917">
        <f t="shared" si="35"/>
        <v>44796</v>
      </c>
      <c r="L164" s="917">
        <f t="shared" si="35"/>
        <v>654309</v>
      </c>
      <c r="M164" s="917">
        <f t="shared" si="35"/>
        <v>162036</v>
      </c>
      <c r="N164" s="1189">
        <f t="shared" si="35"/>
        <v>1055948</v>
      </c>
      <c r="O164" s="28"/>
    </row>
    <row r="165" spans="1:15" s="301" customFormat="1" ht="18" customHeight="1">
      <c r="A165" s="128">
        <v>158</v>
      </c>
      <c r="B165" s="895"/>
      <c r="C165" s="390"/>
      <c r="D165" s="1102" t="s">
        <v>213</v>
      </c>
      <c r="E165" s="911"/>
      <c r="F165" s="911"/>
      <c r="G165" s="911"/>
      <c r="H165" s="911"/>
      <c r="I165" s="911"/>
      <c r="J165" s="911"/>
      <c r="K165" s="911"/>
      <c r="L165" s="911"/>
      <c r="M165" s="911"/>
      <c r="N165" s="369"/>
      <c r="O165" s="28"/>
    </row>
    <row r="166" spans="1:15" s="1297" customFormat="1" ht="18" customHeight="1">
      <c r="A166" s="128">
        <v>159</v>
      </c>
      <c r="B166" s="1267"/>
      <c r="C166" s="1293"/>
      <c r="D166" s="1269" t="s">
        <v>453</v>
      </c>
      <c r="E166" s="1284">
        <f aca="true" t="shared" si="36" ref="E166:M166">SUM(E59,E92,E156,E161)</f>
        <v>856691</v>
      </c>
      <c r="F166" s="1284">
        <f t="shared" si="36"/>
        <v>50496</v>
      </c>
      <c r="G166" s="1284">
        <f t="shared" si="36"/>
        <v>88000</v>
      </c>
      <c r="H166" s="1284">
        <f t="shared" si="36"/>
        <v>0</v>
      </c>
      <c r="I166" s="1284">
        <f t="shared" si="36"/>
        <v>0</v>
      </c>
      <c r="J166" s="1284">
        <f t="shared" si="36"/>
        <v>0</v>
      </c>
      <c r="K166" s="1284">
        <f t="shared" si="36"/>
        <v>0</v>
      </c>
      <c r="L166" s="1284">
        <f t="shared" si="36"/>
        <v>4170954</v>
      </c>
      <c r="M166" s="1285">
        <f t="shared" si="36"/>
        <v>2406914</v>
      </c>
      <c r="N166" s="1286">
        <f>SUM(E166:L166)</f>
        <v>5166141</v>
      </c>
      <c r="O166" s="1296"/>
    </row>
    <row r="167" spans="1:15" s="1209" customFormat="1" ht="18" customHeight="1">
      <c r="A167" s="128">
        <v>160</v>
      </c>
      <c r="B167" s="625"/>
      <c r="C167" s="812"/>
      <c r="D167" s="811" t="s">
        <v>1080</v>
      </c>
      <c r="E167" s="136">
        <f aca="true" t="shared" si="37" ref="E167:M167">SUM(E60,E93,E157,E162)</f>
        <v>842682</v>
      </c>
      <c r="F167" s="136">
        <f t="shared" si="37"/>
        <v>192530</v>
      </c>
      <c r="G167" s="136">
        <f t="shared" si="37"/>
        <v>6866</v>
      </c>
      <c r="H167" s="136">
        <f t="shared" si="37"/>
        <v>0</v>
      </c>
      <c r="I167" s="136">
        <f t="shared" si="37"/>
        <v>3420</v>
      </c>
      <c r="J167" s="136">
        <f t="shared" si="37"/>
        <v>1010</v>
      </c>
      <c r="K167" s="136">
        <f t="shared" si="37"/>
        <v>411825</v>
      </c>
      <c r="L167" s="136">
        <f t="shared" si="37"/>
        <v>4347123</v>
      </c>
      <c r="M167" s="136">
        <f t="shared" si="37"/>
        <v>2406914</v>
      </c>
      <c r="N167" s="360">
        <f>SUM(E167:L167)</f>
        <v>5805456</v>
      </c>
      <c r="O167" s="365"/>
    </row>
    <row r="168" spans="1:15" s="301" customFormat="1" ht="18" customHeight="1">
      <c r="A168" s="128">
        <v>161</v>
      </c>
      <c r="B168" s="342"/>
      <c r="C168" s="343"/>
      <c r="D168" s="1142" t="s">
        <v>644</v>
      </c>
      <c r="E168" s="349">
        <f aca="true" t="shared" si="38" ref="E168:N168">E163+E158+E94+E61</f>
        <v>-5026</v>
      </c>
      <c r="F168" s="349">
        <f t="shared" si="38"/>
        <v>2623</v>
      </c>
      <c r="G168" s="349">
        <f t="shared" si="38"/>
        <v>0</v>
      </c>
      <c r="H168" s="349">
        <f t="shared" si="38"/>
        <v>0</v>
      </c>
      <c r="I168" s="349">
        <f t="shared" si="38"/>
        <v>0</v>
      </c>
      <c r="J168" s="349">
        <f t="shared" si="38"/>
        <v>0</v>
      </c>
      <c r="K168" s="349">
        <f t="shared" si="38"/>
        <v>0</v>
      </c>
      <c r="L168" s="349">
        <f t="shared" si="38"/>
        <v>70964</v>
      </c>
      <c r="M168" s="349">
        <f t="shared" si="38"/>
        <v>0</v>
      </c>
      <c r="N168" s="920">
        <f t="shared" si="38"/>
        <v>68561</v>
      </c>
      <c r="O168" s="28"/>
    </row>
    <row r="169" spans="1:15" s="301" customFormat="1" ht="18" customHeight="1" thickBot="1">
      <c r="A169" s="128">
        <v>162</v>
      </c>
      <c r="B169" s="895"/>
      <c r="C169" s="916"/>
      <c r="D169" s="915" t="s">
        <v>1120</v>
      </c>
      <c r="E169" s="917">
        <f>SUM(E167:E168)</f>
        <v>837656</v>
      </c>
      <c r="F169" s="917">
        <f>SUM(F167:F168)</f>
        <v>195153</v>
      </c>
      <c r="G169" s="917">
        <f aca="true" t="shared" si="39" ref="G169:M169">SUM(G167:G168)</f>
        <v>6866</v>
      </c>
      <c r="H169" s="917">
        <f t="shared" si="39"/>
        <v>0</v>
      </c>
      <c r="I169" s="917">
        <f t="shared" si="39"/>
        <v>3420</v>
      </c>
      <c r="J169" s="917">
        <f t="shared" si="39"/>
        <v>1010</v>
      </c>
      <c r="K169" s="917">
        <f t="shared" si="39"/>
        <v>411825</v>
      </c>
      <c r="L169" s="917">
        <f t="shared" si="39"/>
        <v>4418087</v>
      </c>
      <c r="M169" s="917">
        <f t="shared" si="39"/>
        <v>2406914</v>
      </c>
      <c r="N169" s="1189">
        <f>SUM(N167:N168)</f>
        <v>5874017</v>
      </c>
      <c r="O169" s="28"/>
    </row>
    <row r="170" spans="1:15" ht="22.5" customHeight="1">
      <c r="A170" s="128">
        <v>163</v>
      </c>
      <c r="B170" s="356">
        <v>16</v>
      </c>
      <c r="C170" s="335"/>
      <c r="D170" s="1522" t="s">
        <v>201</v>
      </c>
      <c r="E170" s="1522"/>
      <c r="F170" s="1522"/>
      <c r="G170" s="336"/>
      <c r="H170" s="336"/>
      <c r="I170" s="336"/>
      <c r="J170" s="336"/>
      <c r="K170" s="336"/>
      <c r="L170" s="336"/>
      <c r="M170" s="337"/>
      <c r="N170" s="367"/>
      <c r="O170" s="27"/>
    </row>
    <row r="171" spans="1:15" s="1297" customFormat="1" ht="18" customHeight="1">
      <c r="A171" s="128">
        <v>164</v>
      </c>
      <c r="B171" s="1298"/>
      <c r="C171" s="1268"/>
      <c r="D171" s="1299" t="s">
        <v>453</v>
      </c>
      <c r="E171" s="1300"/>
      <c r="F171" s="1300"/>
      <c r="G171" s="1300"/>
      <c r="H171" s="1300"/>
      <c r="I171" s="1300"/>
      <c r="J171" s="1300"/>
      <c r="K171" s="1300">
        <v>32179</v>
      </c>
      <c r="L171" s="1300">
        <v>1440473</v>
      </c>
      <c r="M171" s="1301"/>
      <c r="N171" s="1302">
        <f>SUM(E171:L171)</f>
        <v>1472652</v>
      </c>
      <c r="O171" s="1296"/>
    </row>
    <row r="172" spans="1:15" s="1209" customFormat="1" ht="18" customHeight="1">
      <c r="A172" s="128">
        <v>165</v>
      </c>
      <c r="B172" s="1211"/>
      <c r="C172" s="1204"/>
      <c r="D172" s="811" t="s">
        <v>1080</v>
      </c>
      <c r="E172" s="1139">
        <v>0</v>
      </c>
      <c r="F172" s="1139">
        <v>0</v>
      </c>
      <c r="G172" s="1139">
        <v>0</v>
      </c>
      <c r="H172" s="1139">
        <v>0</v>
      </c>
      <c r="I172" s="1139">
        <v>0</v>
      </c>
      <c r="J172" s="1139">
        <v>0</v>
      </c>
      <c r="K172" s="1139">
        <v>241749</v>
      </c>
      <c r="L172" s="1139">
        <v>1471927</v>
      </c>
      <c r="M172" s="899">
        <v>0</v>
      </c>
      <c r="N172" s="379">
        <f>SUM(E172:L172)</f>
        <v>1713676</v>
      </c>
      <c r="O172" s="365"/>
    </row>
    <row r="173" spans="1:15" s="301" customFormat="1" ht="18" customHeight="1">
      <c r="A173" s="128">
        <v>166</v>
      </c>
      <c r="B173" s="380"/>
      <c r="C173" s="343"/>
      <c r="D173" s="748" t="s">
        <v>1131</v>
      </c>
      <c r="E173" s="914"/>
      <c r="F173" s="914"/>
      <c r="G173" s="914"/>
      <c r="H173" s="914"/>
      <c r="I173" s="914"/>
      <c r="J173" s="914"/>
      <c r="K173" s="914"/>
      <c r="L173" s="914">
        <v>251</v>
      </c>
      <c r="M173" s="914"/>
      <c r="N173" s="921">
        <f>SUM(E173:L173)</f>
        <v>251</v>
      </c>
      <c r="O173" s="28"/>
    </row>
    <row r="174" spans="1:15" s="301" customFormat="1" ht="18" customHeight="1" thickBot="1">
      <c r="A174" s="128">
        <v>167</v>
      </c>
      <c r="B174" s="342"/>
      <c r="C174" s="376"/>
      <c r="D174" s="811" t="s">
        <v>1120</v>
      </c>
      <c r="E174" s="919">
        <f aca="true" t="shared" si="40" ref="E174:N174">SUM(E172:E173)</f>
        <v>0</v>
      </c>
      <c r="F174" s="919">
        <f t="shared" si="40"/>
        <v>0</v>
      </c>
      <c r="G174" s="919">
        <f t="shared" si="40"/>
        <v>0</v>
      </c>
      <c r="H174" s="919">
        <f t="shared" si="40"/>
        <v>0</v>
      </c>
      <c r="I174" s="919">
        <f t="shared" si="40"/>
        <v>0</v>
      </c>
      <c r="J174" s="919">
        <f t="shared" si="40"/>
        <v>0</v>
      </c>
      <c r="K174" s="919">
        <f t="shared" si="40"/>
        <v>241749</v>
      </c>
      <c r="L174" s="919">
        <f t="shared" si="40"/>
        <v>1472178</v>
      </c>
      <c r="M174" s="919">
        <f t="shared" si="40"/>
        <v>0</v>
      </c>
      <c r="N174" s="1190">
        <f t="shared" si="40"/>
        <v>1713927</v>
      </c>
      <c r="O174" s="28"/>
    </row>
    <row r="175" spans="1:15" s="302" customFormat="1" ht="18" customHeight="1">
      <c r="A175" s="128">
        <v>168</v>
      </c>
      <c r="B175" s="895"/>
      <c r="C175" s="1506" t="s">
        <v>15</v>
      </c>
      <c r="D175" s="1507"/>
      <c r="E175" s="358"/>
      <c r="F175" s="358"/>
      <c r="G175" s="358"/>
      <c r="H175" s="358"/>
      <c r="I175" s="358"/>
      <c r="J175" s="358"/>
      <c r="K175" s="358"/>
      <c r="L175" s="358"/>
      <c r="M175" s="358"/>
      <c r="N175" s="360"/>
      <c r="O175" s="36"/>
    </row>
    <row r="176" spans="1:15" s="1297" customFormat="1" ht="18" customHeight="1">
      <c r="A176" s="128">
        <v>169</v>
      </c>
      <c r="B176" s="1303"/>
      <c r="C176" s="1299"/>
      <c r="D176" s="1299" t="s">
        <v>453</v>
      </c>
      <c r="E176" s="1304">
        <f>SUM(E166+E171)</f>
        <v>856691</v>
      </c>
      <c r="F176" s="1304">
        <f aca="true" t="shared" si="41" ref="F176:N176">SUM(F166+F171)</f>
        <v>50496</v>
      </c>
      <c r="G176" s="1304">
        <f t="shared" si="41"/>
        <v>88000</v>
      </c>
      <c r="H176" s="1304">
        <f t="shared" si="41"/>
        <v>0</v>
      </c>
      <c r="I176" s="1304">
        <f t="shared" si="41"/>
        <v>0</v>
      </c>
      <c r="J176" s="1304">
        <f t="shared" si="41"/>
        <v>0</v>
      </c>
      <c r="K176" s="1304">
        <f t="shared" si="41"/>
        <v>32179</v>
      </c>
      <c r="L176" s="1304">
        <f t="shared" si="41"/>
        <v>5611427</v>
      </c>
      <c r="M176" s="1304">
        <f t="shared" si="41"/>
        <v>2406914</v>
      </c>
      <c r="N176" s="1305">
        <f t="shared" si="41"/>
        <v>6638793</v>
      </c>
      <c r="O176" s="1296"/>
    </row>
    <row r="177" spans="1:15" s="1209" customFormat="1" ht="18" customHeight="1">
      <c r="A177" s="128">
        <v>170</v>
      </c>
      <c r="B177" s="1212"/>
      <c r="C177" s="970"/>
      <c r="D177" s="811" t="s">
        <v>1080</v>
      </c>
      <c r="E177" s="627">
        <f>SUM(E167+E172)</f>
        <v>842682</v>
      </c>
      <c r="F177" s="627">
        <f aca="true" t="shared" si="42" ref="F177:N177">SUM(F167+F172)</f>
        <v>192530</v>
      </c>
      <c r="G177" s="627">
        <f t="shared" si="42"/>
        <v>6866</v>
      </c>
      <c r="H177" s="627">
        <f t="shared" si="42"/>
        <v>0</v>
      </c>
      <c r="I177" s="627">
        <f t="shared" si="42"/>
        <v>3420</v>
      </c>
      <c r="J177" s="627">
        <f t="shared" si="42"/>
        <v>1010</v>
      </c>
      <c r="K177" s="627">
        <f t="shared" si="42"/>
        <v>653574</v>
      </c>
      <c r="L177" s="627">
        <f t="shared" si="42"/>
        <v>5819050</v>
      </c>
      <c r="M177" s="627">
        <f t="shared" si="42"/>
        <v>2406914</v>
      </c>
      <c r="N177" s="350">
        <f t="shared" si="42"/>
        <v>7519132</v>
      </c>
      <c r="O177" s="365"/>
    </row>
    <row r="178" spans="1:14" ht="18" customHeight="1">
      <c r="A178" s="128">
        <v>171</v>
      </c>
      <c r="B178" s="342"/>
      <c r="C178" s="377"/>
      <c r="D178" s="748" t="s">
        <v>644</v>
      </c>
      <c r="E178" s="349">
        <f>E173+E168</f>
        <v>-5026</v>
      </c>
      <c r="F178" s="349">
        <f aca="true" t="shared" si="43" ref="F178:N178">F173+F168</f>
        <v>2623</v>
      </c>
      <c r="G178" s="349">
        <f t="shared" si="43"/>
        <v>0</v>
      </c>
      <c r="H178" s="349">
        <f t="shared" si="43"/>
        <v>0</v>
      </c>
      <c r="I178" s="349">
        <f t="shared" si="43"/>
        <v>0</v>
      </c>
      <c r="J178" s="349">
        <f t="shared" si="43"/>
        <v>0</v>
      </c>
      <c r="K178" s="349">
        <f t="shared" si="43"/>
        <v>0</v>
      </c>
      <c r="L178" s="349">
        <f t="shared" si="43"/>
        <v>71215</v>
      </c>
      <c r="M178" s="349">
        <f t="shared" si="43"/>
        <v>0</v>
      </c>
      <c r="N178" s="920">
        <f t="shared" si="43"/>
        <v>68812</v>
      </c>
    </row>
    <row r="179" spans="1:14" ht="18" customHeight="1" thickBot="1">
      <c r="A179" s="128">
        <v>172</v>
      </c>
      <c r="B179" s="374"/>
      <c r="C179" s="375"/>
      <c r="D179" s="1101" t="s">
        <v>1120</v>
      </c>
      <c r="E179" s="919">
        <f>SUM(E177:E178)</f>
        <v>837656</v>
      </c>
      <c r="F179" s="919">
        <f aca="true" t="shared" si="44" ref="F179:N179">SUM(F177:F178)</f>
        <v>195153</v>
      </c>
      <c r="G179" s="919">
        <f t="shared" si="44"/>
        <v>6866</v>
      </c>
      <c r="H179" s="919">
        <f t="shared" si="44"/>
        <v>0</v>
      </c>
      <c r="I179" s="919">
        <f t="shared" si="44"/>
        <v>3420</v>
      </c>
      <c r="J179" s="919">
        <f t="shared" si="44"/>
        <v>1010</v>
      </c>
      <c r="K179" s="919">
        <f t="shared" si="44"/>
        <v>653574</v>
      </c>
      <c r="L179" s="919">
        <f t="shared" si="44"/>
        <v>5890265</v>
      </c>
      <c r="M179" s="919">
        <f t="shared" si="44"/>
        <v>2406914</v>
      </c>
      <c r="N179" s="1190">
        <f t="shared" si="44"/>
        <v>7587944</v>
      </c>
    </row>
  </sheetData>
  <sheetProtection/>
  <mergeCells count="14">
    <mergeCell ref="K6:K7"/>
    <mergeCell ref="L6:M6"/>
    <mergeCell ref="N6:N7"/>
    <mergeCell ref="D170:F170"/>
    <mergeCell ref="C175:D175"/>
    <mergeCell ref="B1:D1"/>
    <mergeCell ref="B2:N2"/>
    <mergeCell ref="B3:N3"/>
    <mergeCell ref="M4:N4"/>
    <mergeCell ref="B6:B7"/>
    <mergeCell ref="C6:C7"/>
    <mergeCell ref="D6:D7"/>
    <mergeCell ref="E6:G6"/>
    <mergeCell ref="H6:J6"/>
  </mergeCells>
  <printOptions horizontalCentered="1"/>
  <pageMargins left="0.3937007874015748" right="0.3937007874015748" top="0.5905511811023623" bottom="0.5905511811023623" header="0.31496062992125984" footer="0.31496062992125984"/>
  <pageSetup fitToHeight="2"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B1" sqref="B1:D1"/>
    </sheetView>
  </sheetViews>
  <sheetFormatPr defaultColWidth="9.00390625" defaultRowHeight="12.75"/>
  <cols>
    <col min="1" max="1" width="3.75390625" style="117" customWidth="1"/>
    <col min="2" max="2" width="4.125" style="300" customWidth="1"/>
    <col min="3" max="3" width="5.75390625" style="300" bestFit="1" customWidth="1"/>
    <col min="4" max="4" width="50.75390625" style="300" customWidth="1"/>
    <col min="5" max="7" width="10.75390625" style="300" customWidth="1"/>
    <col min="8" max="8" width="15.75390625" style="300" customWidth="1"/>
    <col min="9" max="16384" width="9.125" style="300" customWidth="1"/>
  </cols>
  <sheetData>
    <row r="1" spans="1:8" ht="18" customHeight="1">
      <c r="A1" s="305"/>
      <c r="B1" s="1531" t="s">
        <v>1264</v>
      </c>
      <c r="C1" s="1531"/>
      <c r="D1" s="1531"/>
      <c r="E1" s="255"/>
      <c r="F1" s="255"/>
      <c r="G1" s="255"/>
      <c r="H1" s="256"/>
    </row>
    <row r="2" spans="1:8" ht="18" customHeight="1">
      <c r="A2" s="40"/>
      <c r="B2" s="1509" t="s">
        <v>179</v>
      </c>
      <c r="C2" s="1509"/>
      <c r="D2" s="1509"/>
      <c r="E2" s="1509"/>
      <c r="F2" s="1509"/>
      <c r="G2" s="1509"/>
      <c r="H2" s="1509"/>
    </row>
    <row r="3" spans="1:8" ht="18" customHeight="1">
      <c r="A3" s="40"/>
      <c r="B3" s="1509" t="s">
        <v>1121</v>
      </c>
      <c r="C3" s="1509"/>
      <c r="D3" s="1509"/>
      <c r="E3" s="1509"/>
      <c r="F3" s="1509"/>
      <c r="G3" s="1509"/>
      <c r="H3" s="1509"/>
    </row>
    <row r="4" spans="1:8" ht="18" customHeight="1">
      <c r="A4" s="40"/>
      <c r="B4" s="29"/>
      <c r="C4" s="27"/>
      <c r="D4" s="27"/>
      <c r="E4" s="255"/>
      <c r="F4" s="255"/>
      <c r="G4" s="255"/>
      <c r="H4" s="259" t="s">
        <v>0</v>
      </c>
    </row>
    <row r="5" spans="2:8" s="40" customFormat="1" ht="18" customHeight="1" thickBot="1">
      <c r="B5" s="40" t="s">
        <v>1</v>
      </c>
      <c r="C5" s="40" t="s">
        <v>3</v>
      </c>
      <c r="D5" s="40" t="s">
        <v>2</v>
      </c>
      <c r="E5" s="40" t="s">
        <v>4</v>
      </c>
      <c r="F5" s="40" t="s">
        <v>5</v>
      </c>
      <c r="G5" s="40" t="s">
        <v>17</v>
      </c>
      <c r="H5" s="40" t="s">
        <v>18</v>
      </c>
    </row>
    <row r="6" spans="1:8" s="29" customFormat="1" ht="30" customHeight="1">
      <c r="A6" s="40"/>
      <c r="B6" s="1532" t="s">
        <v>20</v>
      </c>
      <c r="C6" s="1534" t="s">
        <v>21</v>
      </c>
      <c r="D6" s="1515" t="s">
        <v>6</v>
      </c>
      <c r="E6" s="1525" t="s">
        <v>519</v>
      </c>
      <c r="F6" s="1523" t="s">
        <v>452</v>
      </c>
      <c r="G6" s="1525" t="s">
        <v>640</v>
      </c>
      <c r="H6" s="1520" t="s">
        <v>520</v>
      </c>
    </row>
    <row r="7" spans="1:8" ht="45" customHeight="1" thickBot="1">
      <c r="A7" s="40"/>
      <c r="B7" s="1533"/>
      <c r="C7" s="1535"/>
      <c r="D7" s="1516"/>
      <c r="E7" s="1526"/>
      <c r="F7" s="1524"/>
      <c r="G7" s="1526"/>
      <c r="H7" s="1521"/>
    </row>
    <row r="8" spans="1:8" ht="30" customHeight="1">
      <c r="A8" s="40">
        <v>1</v>
      </c>
      <c r="B8" s="373">
        <v>1</v>
      </c>
      <c r="C8" s="329"/>
      <c r="D8" s="404" t="s">
        <v>521</v>
      </c>
      <c r="E8" s="382">
        <v>12915</v>
      </c>
      <c r="F8" s="382">
        <v>7434</v>
      </c>
      <c r="G8" s="382">
        <v>6433</v>
      </c>
      <c r="H8" s="383">
        <v>6407</v>
      </c>
    </row>
    <row r="9" spans="1:8" ht="30" customHeight="1">
      <c r="A9" s="40">
        <v>2</v>
      </c>
      <c r="B9" s="342">
        <v>2</v>
      </c>
      <c r="C9" s="343"/>
      <c r="D9" s="386" t="s">
        <v>522</v>
      </c>
      <c r="E9" s="385">
        <v>24349</v>
      </c>
      <c r="F9" s="385">
        <v>16659</v>
      </c>
      <c r="G9" s="385">
        <v>12060</v>
      </c>
      <c r="H9" s="361">
        <v>11796</v>
      </c>
    </row>
    <row r="10" spans="1:8" ht="30" customHeight="1">
      <c r="A10" s="40">
        <v>3</v>
      </c>
      <c r="B10" s="342">
        <v>3</v>
      </c>
      <c r="C10" s="343"/>
      <c r="D10" s="386" t="s">
        <v>523</v>
      </c>
      <c r="E10" s="385">
        <v>26180</v>
      </c>
      <c r="F10" s="385">
        <v>19389</v>
      </c>
      <c r="G10" s="385">
        <v>16081</v>
      </c>
      <c r="H10" s="361">
        <v>16819</v>
      </c>
    </row>
    <row r="11" spans="1:8" ht="30" customHeight="1">
      <c r="A11" s="40">
        <v>4</v>
      </c>
      <c r="B11" s="342">
        <v>4</v>
      </c>
      <c r="C11" s="343"/>
      <c r="D11" s="386" t="s">
        <v>524</v>
      </c>
      <c r="E11" s="385">
        <v>21341</v>
      </c>
      <c r="F11" s="385">
        <v>15952</v>
      </c>
      <c r="G11" s="385">
        <v>14632</v>
      </c>
      <c r="H11" s="361">
        <v>11922</v>
      </c>
    </row>
    <row r="12" spans="1:8" ht="30" customHeight="1">
      <c r="A12" s="40">
        <v>5</v>
      </c>
      <c r="B12" s="342">
        <v>5</v>
      </c>
      <c r="C12" s="343"/>
      <c r="D12" s="386" t="s">
        <v>525</v>
      </c>
      <c r="E12" s="385">
        <v>25924</v>
      </c>
      <c r="F12" s="385">
        <v>16146</v>
      </c>
      <c r="G12" s="385">
        <v>20517</v>
      </c>
      <c r="H12" s="361">
        <v>16983</v>
      </c>
    </row>
    <row r="13" spans="1:8" ht="30" customHeight="1">
      <c r="A13" s="40">
        <v>6</v>
      </c>
      <c r="B13" s="342">
        <v>6</v>
      </c>
      <c r="C13" s="376"/>
      <c r="D13" s="393" t="s">
        <v>526</v>
      </c>
      <c r="E13" s="388">
        <v>10588</v>
      </c>
      <c r="F13" s="388">
        <v>9477</v>
      </c>
      <c r="G13" s="388">
        <v>7257</v>
      </c>
      <c r="H13" s="389">
        <v>8219</v>
      </c>
    </row>
    <row r="14" spans="1:8" s="365" customFormat="1" ht="30" customHeight="1">
      <c r="A14" s="366">
        <v>7</v>
      </c>
      <c r="B14" s="421"/>
      <c r="C14" s="707"/>
      <c r="D14" s="707" t="s">
        <v>195</v>
      </c>
      <c r="E14" s="708">
        <f>SUM(E8:E13)</f>
        <v>121297</v>
      </c>
      <c r="F14" s="708">
        <f>SUM(F8:F13)</f>
        <v>85057</v>
      </c>
      <c r="G14" s="708">
        <f>SUM(G8:G13)</f>
        <v>76980</v>
      </c>
      <c r="H14" s="709">
        <f>SUM(H8:H13)</f>
        <v>72146</v>
      </c>
    </row>
    <row r="15" spans="1:8" ht="30" customHeight="1">
      <c r="A15" s="40">
        <v>8</v>
      </c>
      <c r="B15" s="342">
        <v>7</v>
      </c>
      <c r="C15" s="390"/>
      <c r="D15" s="391" t="s">
        <v>482</v>
      </c>
      <c r="E15" s="392">
        <f>2985+59670</f>
        <v>62655</v>
      </c>
      <c r="F15" s="392">
        <f>48000+46050</f>
        <v>94050</v>
      </c>
      <c r="G15" s="392">
        <v>51412</v>
      </c>
      <c r="H15" s="369">
        <v>49000</v>
      </c>
    </row>
    <row r="16" spans="1:8" ht="30">
      <c r="A16" s="40">
        <v>9</v>
      </c>
      <c r="B16" s="342">
        <v>8</v>
      </c>
      <c r="C16" s="376"/>
      <c r="D16" s="393" t="s">
        <v>164</v>
      </c>
      <c r="E16" s="388">
        <v>11470</v>
      </c>
      <c r="F16" s="388">
        <v>10236</v>
      </c>
      <c r="G16" s="388">
        <v>12016</v>
      </c>
      <c r="H16" s="389">
        <v>10260</v>
      </c>
    </row>
    <row r="17" spans="1:8" s="365" customFormat="1" ht="30" customHeight="1">
      <c r="A17" s="366">
        <v>10</v>
      </c>
      <c r="B17" s="421"/>
      <c r="C17" s="707"/>
      <c r="D17" s="707" t="s">
        <v>196</v>
      </c>
      <c r="E17" s="708">
        <f>SUM(E15:E16)</f>
        <v>74125</v>
      </c>
      <c r="F17" s="708">
        <f>SUM(F15:F16)</f>
        <v>104286</v>
      </c>
      <c r="G17" s="708">
        <f>SUM(G15:G16)</f>
        <v>63428</v>
      </c>
      <c r="H17" s="709">
        <f>SUM(H15:H16)</f>
        <v>59260</v>
      </c>
    </row>
    <row r="18" spans="1:8" ht="30" customHeight="1">
      <c r="A18" s="40">
        <v>11</v>
      </c>
      <c r="B18" s="342">
        <v>9</v>
      </c>
      <c r="C18" s="390"/>
      <c r="D18" s="391" t="s">
        <v>458</v>
      </c>
      <c r="E18" s="392">
        <v>15503</v>
      </c>
      <c r="F18" s="392">
        <v>50524</v>
      </c>
      <c r="G18" s="392">
        <v>25840</v>
      </c>
      <c r="H18" s="369">
        <v>28072</v>
      </c>
    </row>
    <row r="19" spans="1:8" ht="30" customHeight="1">
      <c r="A19" s="40">
        <v>12</v>
      </c>
      <c r="B19" s="342">
        <v>10</v>
      </c>
      <c r="C19" s="343"/>
      <c r="D19" s="386" t="s">
        <v>27</v>
      </c>
      <c r="E19" s="385">
        <v>14316</v>
      </c>
      <c r="F19" s="385">
        <v>7117</v>
      </c>
      <c r="G19" s="385">
        <v>4532</v>
      </c>
      <c r="H19" s="361">
        <v>4382</v>
      </c>
    </row>
    <row r="20" spans="1:8" ht="30" customHeight="1">
      <c r="A20" s="40">
        <v>13</v>
      </c>
      <c r="B20" s="342">
        <v>11</v>
      </c>
      <c r="C20" s="343"/>
      <c r="D20" s="384" t="s">
        <v>28</v>
      </c>
      <c r="E20" s="385">
        <v>41514</v>
      </c>
      <c r="F20" s="385">
        <v>23200</v>
      </c>
      <c r="G20" s="385">
        <v>38091</v>
      </c>
      <c r="H20" s="361">
        <v>30973</v>
      </c>
    </row>
    <row r="21" spans="1:8" ht="30" customHeight="1">
      <c r="A21" s="40">
        <v>14</v>
      </c>
      <c r="B21" s="342">
        <v>12</v>
      </c>
      <c r="C21" s="343"/>
      <c r="D21" s="384" t="s">
        <v>50</v>
      </c>
      <c r="E21" s="385">
        <v>251424</v>
      </c>
      <c r="F21" s="385">
        <v>70670</v>
      </c>
      <c r="G21" s="385">
        <v>79657</v>
      </c>
      <c r="H21" s="361">
        <v>70520</v>
      </c>
    </row>
    <row r="22" spans="1:8" ht="30" customHeight="1">
      <c r="A22" s="40">
        <v>15</v>
      </c>
      <c r="B22" s="345">
        <v>13</v>
      </c>
      <c r="C22" s="346"/>
      <c r="D22" s="386" t="s">
        <v>165</v>
      </c>
      <c r="E22" s="385">
        <v>29893</v>
      </c>
      <c r="F22" s="385">
        <v>30926</v>
      </c>
      <c r="G22" s="385">
        <v>27224</v>
      </c>
      <c r="H22" s="361">
        <v>28658</v>
      </c>
    </row>
    <row r="23" spans="1:8" ht="30" customHeight="1">
      <c r="A23" s="40">
        <v>16</v>
      </c>
      <c r="B23" s="342">
        <v>14</v>
      </c>
      <c r="C23" s="376"/>
      <c r="D23" s="387" t="s">
        <v>198</v>
      </c>
      <c r="E23" s="388">
        <v>207744</v>
      </c>
      <c r="F23" s="388">
        <v>203045</v>
      </c>
      <c r="G23" s="388">
        <v>245260</v>
      </c>
      <c r="H23" s="389">
        <v>186952</v>
      </c>
    </row>
    <row r="24" spans="1:8" s="365" customFormat="1" ht="30" customHeight="1">
      <c r="A24" s="366">
        <v>17</v>
      </c>
      <c r="B24" s="421"/>
      <c r="C24" s="707"/>
      <c r="D24" s="707" t="s">
        <v>199</v>
      </c>
      <c r="E24" s="708">
        <f>SUM(E18:E23)</f>
        <v>560394</v>
      </c>
      <c r="F24" s="708">
        <f>SUM(F18:F23)</f>
        <v>385482</v>
      </c>
      <c r="G24" s="708">
        <f>SUM(G18:G23)</f>
        <v>420604</v>
      </c>
      <c r="H24" s="709">
        <f>SUM(H18:H23)</f>
        <v>349557</v>
      </c>
    </row>
    <row r="25" spans="1:8" s="36" customFormat="1" ht="30" customHeight="1" thickBot="1">
      <c r="A25" s="40">
        <v>18</v>
      </c>
      <c r="B25" s="380">
        <v>15</v>
      </c>
      <c r="C25" s="381"/>
      <c r="D25" s="394" t="s">
        <v>337</v>
      </c>
      <c r="E25" s="395">
        <v>353439</v>
      </c>
      <c r="F25" s="395">
        <v>345110</v>
      </c>
      <c r="G25" s="395">
        <v>350051</v>
      </c>
      <c r="H25" s="396">
        <v>356693</v>
      </c>
    </row>
    <row r="26" spans="1:10" ht="33" customHeight="1" thickBot="1">
      <c r="A26" s="40">
        <v>19</v>
      </c>
      <c r="B26" s="397"/>
      <c r="C26" s="1527" t="s">
        <v>200</v>
      </c>
      <c r="D26" s="1528"/>
      <c r="E26" s="398">
        <f>SUM(E14,E17,E24,E25)</f>
        <v>1109255</v>
      </c>
      <c r="F26" s="398">
        <f>SUM(F14,F17,F24,F25)</f>
        <v>919935</v>
      </c>
      <c r="G26" s="398">
        <f>SUM(G14,G17,G24,G25)</f>
        <v>911063</v>
      </c>
      <c r="H26" s="399">
        <f>SUM(H14,H17,H24,H25)</f>
        <v>837656</v>
      </c>
      <c r="I26" s="27"/>
      <c r="J26" s="27"/>
    </row>
    <row r="27" spans="1:10" ht="33" customHeight="1" thickBot="1">
      <c r="A27" s="40">
        <v>20</v>
      </c>
      <c r="B27" s="400">
        <v>16</v>
      </c>
      <c r="C27" s="1436"/>
      <c r="D27" s="1436" t="s">
        <v>1072</v>
      </c>
      <c r="E27" s="395">
        <v>11346</v>
      </c>
      <c r="F27" s="395"/>
      <c r="G27" s="395">
        <v>4970</v>
      </c>
      <c r="H27" s="396"/>
      <c r="I27" s="27"/>
      <c r="J27" s="27"/>
    </row>
    <row r="28" spans="1:10" ht="33" customHeight="1" thickBot="1" thickTop="1">
      <c r="A28" s="40">
        <v>21</v>
      </c>
      <c r="B28" s="401"/>
      <c r="C28" s="1529" t="s">
        <v>15</v>
      </c>
      <c r="D28" s="1530"/>
      <c r="E28" s="402">
        <f>SUM(E26,E27)</f>
        <v>1120601</v>
      </c>
      <c r="F28" s="402">
        <f>SUM(F26,F27)</f>
        <v>919935</v>
      </c>
      <c r="G28" s="402">
        <f>SUM(G26,G27)</f>
        <v>916033</v>
      </c>
      <c r="H28" s="403">
        <f>SUM(H26,H27)</f>
        <v>837656</v>
      </c>
      <c r="I28" s="27"/>
      <c r="J28" s="27"/>
    </row>
  </sheetData>
  <sheetProtection/>
  <mergeCells count="12">
    <mergeCell ref="D6:D7"/>
    <mergeCell ref="E6:E7"/>
    <mergeCell ref="F6:F7"/>
    <mergeCell ref="G6:G7"/>
    <mergeCell ref="H6:H7"/>
    <mergeCell ref="C26:D26"/>
    <mergeCell ref="C28:D28"/>
    <mergeCell ref="B1:D1"/>
    <mergeCell ref="B2:H2"/>
    <mergeCell ref="B3:H3"/>
    <mergeCell ref="B6:B7"/>
    <mergeCell ref="C6:C7"/>
  </mergeCells>
  <printOptions horizontalCentered="1"/>
  <pageMargins left="0.1968503937007874" right="0.1968503937007874" top="0.5905511811023623" bottom="0.5905511811023623" header="0.5118110236220472" footer="0.5118110236220472"/>
  <pageSetup horizontalDpi="600" verticalDpi="600" orientation="portrait" paperSize="9" scale="8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321"/>
  <sheetViews>
    <sheetView view="pageBreakPreview" zoomScaleSheetLayoutView="100" workbookViewId="0" topLeftCell="A1">
      <selection activeCell="B1" sqref="B1:F1"/>
    </sheetView>
  </sheetViews>
  <sheetFormatPr defaultColWidth="9.00390625" defaultRowHeight="12.75"/>
  <cols>
    <col min="1" max="1" width="4.00390625" style="231" customWidth="1"/>
    <col min="2" max="2" width="4.00390625" style="41" customWidth="1"/>
    <col min="3" max="3" width="4.125" style="35" customWidth="1"/>
    <col min="4" max="4" width="55.75390625" style="230" customWidth="1"/>
    <col min="5" max="5" width="6.75390625" style="307" customWidth="1"/>
    <col min="6" max="8" width="10.75390625" style="98" customWidth="1"/>
    <col min="9" max="9" width="14.75390625" style="130" customWidth="1"/>
    <col min="10" max="17" width="14.75390625" style="308" customWidth="1"/>
    <col min="18" max="18" width="9.625" style="308" bestFit="1" customWidth="1"/>
    <col min="19" max="30" width="9.125" style="308" customWidth="1"/>
    <col min="31" max="16384" width="9.125" style="309" customWidth="1"/>
  </cols>
  <sheetData>
    <row r="1" spans="1:30" s="27" customFormat="1" ht="18" customHeight="1">
      <c r="A1" s="231"/>
      <c r="B1" s="1571" t="s">
        <v>1265</v>
      </c>
      <c r="C1" s="1571"/>
      <c r="D1" s="1571"/>
      <c r="E1" s="1571"/>
      <c r="F1" s="1571"/>
      <c r="G1" s="607"/>
      <c r="H1" s="607"/>
      <c r="I1" s="608"/>
      <c r="J1" s="607"/>
      <c r="K1" s="607"/>
      <c r="L1" s="607"/>
      <c r="M1" s="607"/>
      <c r="N1" s="607"/>
      <c r="O1" s="607"/>
      <c r="P1" s="607"/>
      <c r="Q1" s="607"/>
      <c r="R1" s="256"/>
      <c r="S1" s="256"/>
      <c r="T1" s="256"/>
      <c r="U1" s="256"/>
      <c r="V1" s="256"/>
      <c r="W1" s="256"/>
      <c r="X1" s="256"/>
      <c r="Y1" s="256"/>
      <c r="Z1" s="256"/>
      <c r="AA1" s="256"/>
      <c r="AB1" s="256"/>
      <c r="AC1" s="256"/>
      <c r="AD1" s="256"/>
    </row>
    <row r="2" spans="1:30" s="27" customFormat="1" ht="18" customHeight="1">
      <c r="A2" s="231"/>
      <c r="B2" s="1572" t="s">
        <v>202</v>
      </c>
      <c r="C2" s="1572"/>
      <c r="D2" s="1572"/>
      <c r="E2" s="1572"/>
      <c r="F2" s="1572"/>
      <c r="G2" s="1572"/>
      <c r="H2" s="1572"/>
      <c r="I2" s="1572"/>
      <c r="J2" s="1572"/>
      <c r="K2" s="1572"/>
      <c r="L2" s="1572"/>
      <c r="M2" s="1572"/>
      <c r="N2" s="1572"/>
      <c r="O2" s="1572"/>
      <c r="P2" s="1572"/>
      <c r="Q2" s="1572"/>
      <c r="R2" s="256"/>
      <c r="S2" s="256"/>
      <c r="T2" s="256"/>
      <c r="U2" s="256"/>
      <c r="V2" s="256"/>
      <c r="W2" s="256"/>
      <c r="X2" s="256"/>
      <c r="Y2" s="256"/>
      <c r="Z2" s="256"/>
      <c r="AA2" s="256"/>
      <c r="AB2" s="256"/>
      <c r="AC2" s="256"/>
      <c r="AD2" s="256"/>
    </row>
    <row r="3" spans="1:30" s="27" customFormat="1" ht="18" customHeight="1">
      <c r="A3" s="231"/>
      <c r="B3" s="1572" t="s">
        <v>1119</v>
      </c>
      <c r="C3" s="1572"/>
      <c r="D3" s="1572"/>
      <c r="E3" s="1572"/>
      <c r="F3" s="1572"/>
      <c r="G3" s="1572"/>
      <c r="H3" s="1572"/>
      <c r="I3" s="1572"/>
      <c r="J3" s="1572"/>
      <c r="K3" s="1572"/>
      <c r="L3" s="1572"/>
      <c r="M3" s="1572"/>
      <c r="N3" s="1572"/>
      <c r="O3" s="1572"/>
      <c r="P3" s="1572"/>
      <c r="Q3" s="1572"/>
      <c r="R3" s="256"/>
      <c r="S3" s="256"/>
      <c r="T3" s="256"/>
      <c r="U3" s="256"/>
      <c r="V3" s="256"/>
      <c r="W3" s="256"/>
      <c r="X3" s="256"/>
      <c r="Y3" s="256"/>
      <c r="Z3" s="256"/>
      <c r="AA3" s="256"/>
      <c r="AB3" s="256"/>
      <c r="AC3" s="256"/>
      <c r="AD3" s="256"/>
    </row>
    <row r="4" spans="16:17" ht="18" customHeight="1">
      <c r="P4" s="1573" t="s">
        <v>0</v>
      </c>
      <c r="Q4" s="1573"/>
    </row>
    <row r="5" spans="1:17" s="101" customFormat="1" ht="18" customHeight="1" thickBot="1">
      <c r="A5" s="231"/>
      <c r="B5" s="100" t="s">
        <v>1</v>
      </c>
      <c r="C5" s="100" t="s">
        <v>3</v>
      </c>
      <c r="D5" s="101" t="s">
        <v>2</v>
      </c>
      <c r="E5" s="101" t="s">
        <v>4</v>
      </c>
      <c r="F5" s="101" t="s">
        <v>5</v>
      </c>
      <c r="G5" s="101" t="s">
        <v>17</v>
      </c>
      <c r="H5" s="101" t="s">
        <v>18</v>
      </c>
      <c r="I5" s="101" t="s">
        <v>19</v>
      </c>
      <c r="J5" s="101" t="s">
        <v>53</v>
      </c>
      <c r="K5" s="101" t="s">
        <v>33</v>
      </c>
      <c r="L5" s="101" t="s">
        <v>24</v>
      </c>
      <c r="M5" s="101" t="s">
        <v>54</v>
      </c>
      <c r="N5" s="101" t="s">
        <v>55</v>
      </c>
      <c r="O5" s="101" t="s">
        <v>203</v>
      </c>
      <c r="P5" s="101" t="s">
        <v>204</v>
      </c>
      <c r="Q5" s="101" t="s">
        <v>205</v>
      </c>
    </row>
    <row r="6" spans="2:17" s="307" customFormat="1" ht="30" customHeight="1">
      <c r="B6" s="1574" t="s">
        <v>20</v>
      </c>
      <c r="C6" s="1574" t="s">
        <v>21</v>
      </c>
      <c r="D6" s="1556" t="s">
        <v>6</v>
      </c>
      <c r="E6" s="1562" t="s">
        <v>22</v>
      </c>
      <c r="F6" s="1518" t="s">
        <v>451</v>
      </c>
      <c r="G6" s="1518" t="s">
        <v>452</v>
      </c>
      <c r="H6" s="1564" t="s">
        <v>640</v>
      </c>
      <c r="I6" s="1576" t="s">
        <v>481</v>
      </c>
      <c r="J6" s="1567" t="s">
        <v>56</v>
      </c>
      <c r="K6" s="1568"/>
      <c r="L6" s="1568"/>
      <c r="M6" s="1568"/>
      <c r="N6" s="1569"/>
      <c r="O6" s="1570" t="s">
        <v>206</v>
      </c>
      <c r="P6" s="1570"/>
      <c r="Q6" s="1570"/>
    </row>
    <row r="7" spans="2:17" s="307" customFormat="1" ht="45" customHeight="1" thickBot="1">
      <c r="B7" s="1575"/>
      <c r="C7" s="1575"/>
      <c r="D7" s="1557"/>
      <c r="E7" s="1563"/>
      <c r="F7" s="1519"/>
      <c r="G7" s="1519"/>
      <c r="H7" s="1565"/>
      <c r="I7" s="1577"/>
      <c r="J7" s="95" t="s">
        <v>57</v>
      </c>
      <c r="K7" s="95" t="s">
        <v>58</v>
      </c>
      <c r="L7" s="95" t="s">
        <v>59</v>
      </c>
      <c r="M7" s="95" t="s">
        <v>60</v>
      </c>
      <c r="N7" s="95" t="s">
        <v>61</v>
      </c>
      <c r="O7" s="42" t="s">
        <v>207</v>
      </c>
      <c r="P7" s="310" t="s">
        <v>208</v>
      </c>
      <c r="Q7" s="95" t="s">
        <v>209</v>
      </c>
    </row>
    <row r="8" spans="1:30" s="33" customFormat="1" ht="19.5" customHeight="1">
      <c r="A8" s="609">
        <v>1</v>
      </c>
      <c r="B8" s="334">
        <v>1</v>
      </c>
      <c r="C8" s="335"/>
      <c r="D8" s="610" t="s">
        <v>456</v>
      </c>
      <c r="E8" s="611" t="s">
        <v>24</v>
      </c>
      <c r="F8" s="336">
        <v>177144</v>
      </c>
      <c r="G8" s="336">
        <v>169685</v>
      </c>
      <c r="H8" s="612">
        <v>184822</v>
      </c>
      <c r="I8" s="436"/>
      <c r="J8" s="336"/>
      <c r="K8" s="336"/>
      <c r="L8" s="336"/>
      <c r="M8" s="336"/>
      <c r="N8" s="336"/>
      <c r="O8" s="336"/>
      <c r="P8" s="336"/>
      <c r="Q8" s="338"/>
      <c r="R8" s="99"/>
      <c r="S8" s="99"/>
      <c r="T8" s="99"/>
      <c r="U8" s="99"/>
      <c r="V8" s="99"/>
      <c r="W8" s="99"/>
      <c r="X8" s="99"/>
      <c r="Y8" s="99"/>
      <c r="Z8" s="99"/>
      <c r="AA8" s="99"/>
      <c r="AB8" s="99"/>
      <c r="AC8" s="99"/>
      <c r="AD8" s="99"/>
    </row>
    <row r="9" spans="1:30" s="33" customFormat="1" ht="18" customHeight="1">
      <c r="A9" s="609">
        <v>2</v>
      </c>
      <c r="B9" s="339"/>
      <c r="C9" s="340"/>
      <c r="D9" s="613" t="s">
        <v>480</v>
      </c>
      <c r="E9" s="107"/>
      <c r="F9" s="107"/>
      <c r="G9" s="107"/>
      <c r="H9" s="416"/>
      <c r="I9" s="419"/>
      <c r="J9" s="107"/>
      <c r="K9" s="107"/>
      <c r="L9" s="107"/>
      <c r="M9" s="107"/>
      <c r="N9" s="107"/>
      <c r="O9" s="107"/>
      <c r="P9" s="107"/>
      <c r="Q9" s="115"/>
      <c r="R9" s="99"/>
      <c r="S9" s="99"/>
      <c r="T9" s="99"/>
      <c r="U9" s="99"/>
      <c r="V9" s="99"/>
      <c r="W9" s="99"/>
      <c r="X9" s="99"/>
      <c r="Y9" s="99"/>
      <c r="Z9" s="99"/>
      <c r="AA9" s="99"/>
      <c r="AB9" s="99"/>
      <c r="AC9" s="99"/>
      <c r="AD9" s="99"/>
    </row>
    <row r="10" spans="1:30" s="1311" customFormat="1" ht="18" customHeight="1">
      <c r="A10" s="609">
        <v>3</v>
      </c>
      <c r="B10" s="1267"/>
      <c r="C10" s="1268"/>
      <c r="D10" s="1269" t="s">
        <v>453</v>
      </c>
      <c r="E10" s="1280"/>
      <c r="F10" s="1280"/>
      <c r="G10" s="1280"/>
      <c r="H10" s="1306"/>
      <c r="I10" s="1307">
        <f aca="true" t="shared" si="0" ref="I10:I15">SUM(J10:Q10)</f>
        <v>187163</v>
      </c>
      <c r="J10" s="1308">
        <v>113230</v>
      </c>
      <c r="K10" s="1308">
        <v>27874</v>
      </c>
      <c r="L10" s="1308">
        <v>43305</v>
      </c>
      <c r="M10" s="1308"/>
      <c r="N10" s="1308"/>
      <c r="O10" s="1308">
        <v>2754</v>
      </c>
      <c r="P10" s="1308"/>
      <c r="Q10" s="1309"/>
      <c r="R10" s="1310"/>
      <c r="S10" s="1310"/>
      <c r="T10" s="1310"/>
      <c r="U10" s="1310"/>
      <c r="V10" s="1310"/>
      <c r="W10" s="1310"/>
      <c r="X10" s="1310"/>
      <c r="Y10" s="1310"/>
      <c r="Z10" s="1310"/>
      <c r="AA10" s="1310"/>
      <c r="AB10" s="1310"/>
      <c r="AC10" s="1310"/>
      <c r="AD10" s="1310"/>
    </row>
    <row r="11" spans="1:30" s="37" customFormat="1" ht="18" customHeight="1">
      <c r="A11" s="609">
        <v>4</v>
      </c>
      <c r="B11" s="625"/>
      <c r="C11" s="1204"/>
      <c r="D11" s="730" t="s">
        <v>1080</v>
      </c>
      <c r="E11" s="627"/>
      <c r="F11" s="627"/>
      <c r="G11" s="627"/>
      <c r="H11" s="628"/>
      <c r="I11" s="419">
        <f t="shared" si="0"/>
        <v>192965</v>
      </c>
      <c r="J11" s="922">
        <v>116474</v>
      </c>
      <c r="K11" s="922">
        <v>28616</v>
      </c>
      <c r="L11" s="922">
        <v>44046</v>
      </c>
      <c r="M11" s="922">
        <v>0</v>
      </c>
      <c r="N11" s="922">
        <v>0</v>
      </c>
      <c r="O11" s="922">
        <v>3829</v>
      </c>
      <c r="P11" s="922">
        <v>0</v>
      </c>
      <c r="Q11" s="1108">
        <v>0</v>
      </c>
      <c r="R11" s="311"/>
      <c r="S11" s="311"/>
      <c r="T11" s="311"/>
      <c r="U11" s="311"/>
      <c r="V11" s="311"/>
      <c r="W11" s="311"/>
      <c r="X11" s="311"/>
      <c r="Y11" s="311"/>
      <c r="Z11" s="311"/>
      <c r="AA11" s="311"/>
      <c r="AB11" s="311"/>
      <c r="AC11" s="311"/>
      <c r="AD11" s="311"/>
    </row>
    <row r="12" spans="1:30" s="30" customFormat="1" ht="18" customHeight="1">
      <c r="A12" s="609">
        <v>5</v>
      </c>
      <c r="B12" s="342"/>
      <c r="C12" s="343"/>
      <c r="D12" s="748" t="s">
        <v>1131</v>
      </c>
      <c r="E12" s="348"/>
      <c r="F12" s="348"/>
      <c r="G12" s="348"/>
      <c r="H12" s="417"/>
      <c r="I12" s="923">
        <f t="shared" si="0"/>
        <v>29</v>
      </c>
      <c r="J12" s="411">
        <v>24</v>
      </c>
      <c r="K12" s="411">
        <v>5</v>
      </c>
      <c r="L12" s="411"/>
      <c r="M12" s="411"/>
      <c r="N12" s="411"/>
      <c r="O12" s="411"/>
      <c r="P12" s="411"/>
      <c r="Q12" s="412"/>
      <c r="R12" s="39"/>
      <c r="S12" s="39"/>
      <c r="T12" s="39"/>
      <c r="U12" s="39"/>
      <c r="V12" s="39"/>
      <c r="W12" s="39"/>
      <c r="X12" s="39"/>
      <c r="Y12" s="39"/>
      <c r="Z12" s="39"/>
      <c r="AA12" s="39"/>
      <c r="AB12" s="39"/>
      <c r="AC12" s="39"/>
      <c r="AD12" s="39"/>
    </row>
    <row r="13" spans="1:30" s="30" customFormat="1" ht="18" customHeight="1">
      <c r="A13" s="609">
        <v>6</v>
      </c>
      <c r="B13" s="342"/>
      <c r="C13" s="343"/>
      <c r="D13" s="748" t="s">
        <v>1140</v>
      </c>
      <c r="E13" s="348"/>
      <c r="F13" s="348"/>
      <c r="G13" s="348"/>
      <c r="H13" s="417"/>
      <c r="I13" s="923">
        <f t="shared" si="0"/>
        <v>0</v>
      </c>
      <c r="J13" s="411">
        <v>100</v>
      </c>
      <c r="K13" s="411">
        <v>100</v>
      </c>
      <c r="L13" s="411">
        <v>-200</v>
      </c>
      <c r="M13" s="411"/>
      <c r="N13" s="411"/>
      <c r="O13" s="411"/>
      <c r="P13" s="411"/>
      <c r="Q13" s="412"/>
      <c r="R13" s="39"/>
      <c r="S13" s="39"/>
      <c r="T13" s="39"/>
      <c r="U13" s="39"/>
      <c r="V13" s="39"/>
      <c r="W13" s="39"/>
      <c r="X13" s="39"/>
      <c r="Y13" s="39"/>
      <c r="Z13" s="39"/>
      <c r="AA13" s="39"/>
      <c r="AB13" s="39"/>
      <c r="AC13" s="39"/>
      <c r="AD13" s="39"/>
    </row>
    <row r="14" spans="1:30" s="30" customFormat="1" ht="18" customHeight="1">
      <c r="A14" s="609">
        <v>7</v>
      </c>
      <c r="B14" s="342"/>
      <c r="C14" s="343"/>
      <c r="D14" s="748" t="s">
        <v>1173</v>
      </c>
      <c r="E14" s="348"/>
      <c r="F14" s="348"/>
      <c r="G14" s="348"/>
      <c r="H14" s="417"/>
      <c r="I14" s="923">
        <f t="shared" si="0"/>
        <v>1482</v>
      </c>
      <c r="J14" s="411">
        <v>1215</v>
      </c>
      <c r="K14" s="411">
        <v>267</v>
      </c>
      <c r="L14" s="411"/>
      <c r="M14" s="411"/>
      <c r="N14" s="411"/>
      <c r="O14" s="411"/>
      <c r="P14" s="411"/>
      <c r="Q14" s="412"/>
      <c r="R14" s="39"/>
      <c r="S14" s="39"/>
      <c r="T14" s="39"/>
      <c r="U14" s="39"/>
      <c r="V14" s="39"/>
      <c r="W14" s="39"/>
      <c r="X14" s="39"/>
      <c r="Y14" s="39"/>
      <c r="Z14" s="39"/>
      <c r="AA14" s="39"/>
      <c r="AB14" s="39"/>
      <c r="AC14" s="39"/>
      <c r="AD14" s="39"/>
    </row>
    <row r="15" spans="1:30" s="30" customFormat="1" ht="18" customHeight="1">
      <c r="A15" s="609">
        <v>8</v>
      </c>
      <c r="B15" s="342"/>
      <c r="C15" s="343"/>
      <c r="D15" s="730" t="s">
        <v>1120</v>
      </c>
      <c r="E15" s="348"/>
      <c r="F15" s="348"/>
      <c r="G15" s="348"/>
      <c r="H15" s="417"/>
      <c r="I15" s="419">
        <f t="shared" si="0"/>
        <v>194476</v>
      </c>
      <c r="J15" s="922">
        <f aca="true" t="shared" si="1" ref="J15:Q15">SUM(J11:J14)</f>
        <v>117813</v>
      </c>
      <c r="K15" s="922">
        <f t="shared" si="1"/>
        <v>28988</v>
      </c>
      <c r="L15" s="922">
        <f t="shared" si="1"/>
        <v>43846</v>
      </c>
      <c r="M15" s="922">
        <f t="shared" si="1"/>
        <v>0</v>
      </c>
      <c r="N15" s="922">
        <f t="shared" si="1"/>
        <v>0</v>
      </c>
      <c r="O15" s="922">
        <f t="shared" si="1"/>
        <v>3829</v>
      </c>
      <c r="P15" s="922">
        <f t="shared" si="1"/>
        <v>0</v>
      </c>
      <c r="Q15" s="1108">
        <f t="shared" si="1"/>
        <v>0</v>
      </c>
      <c r="R15" s="39"/>
      <c r="S15" s="39"/>
      <c r="T15" s="39"/>
      <c r="U15" s="39"/>
      <c r="V15" s="39"/>
      <c r="W15" s="39"/>
      <c r="X15" s="39"/>
      <c r="Y15" s="39"/>
      <c r="Z15" s="39"/>
      <c r="AA15" s="39"/>
      <c r="AB15" s="39"/>
      <c r="AC15" s="39"/>
      <c r="AD15" s="39"/>
    </row>
    <row r="16" spans="1:30" s="37" customFormat="1" ht="19.5" customHeight="1">
      <c r="A16" s="609">
        <v>9</v>
      </c>
      <c r="B16" s="339">
        <v>2</v>
      </c>
      <c r="C16" s="340"/>
      <c r="D16" s="407" t="s">
        <v>455</v>
      </c>
      <c r="E16" s="614" t="s">
        <v>24</v>
      </c>
      <c r="F16" s="107">
        <f>306355+782</f>
        <v>307137</v>
      </c>
      <c r="G16" s="107">
        <v>301784</v>
      </c>
      <c r="H16" s="416">
        <v>317043</v>
      </c>
      <c r="I16" s="419"/>
      <c r="J16" s="107"/>
      <c r="K16" s="107"/>
      <c r="L16" s="107"/>
      <c r="M16" s="107"/>
      <c r="N16" s="107"/>
      <c r="O16" s="107"/>
      <c r="P16" s="107"/>
      <c r="Q16" s="115"/>
      <c r="R16" s="311"/>
      <c r="S16" s="311"/>
      <c r="T16" s="311"/>
      <c r="U16" s="311"/>
      <c r="V16" s="311"/>
      <c r="W16" s="311"/>
      <c r="X16" s="311"/>
      <c r="Y16" s="311"/>
      <c r="Z16" s="311"/>
      <c r="AA16" s="311"/>
      <c r="AB16" s="311"/>
      <c r="AC16" s="311"/>
      <c r="AD16" s="311"/>
    </row>
    <row r="17" spans="1:30" s="33" customFormat="1" ht="18" customHeight="1">
      <c r="A17" s="609">
        <v>10</v>
      </c>
      <c r="B17" s="339"/>
      <c r="C17" s="340"/>
      <c r="D17" s="613" t="s">
        <v>454</v>
      </c>
      <c r="E17" s="107"/>
      <c r="F17" s="107"/>
      <c r="G17" s="107"/>
      <c r="H17" s="416"/>
      <c r="I17" s="419"/>
      <c r="J17" s="107"/>
      <c r="K17" s="107"/>
      <c r="L17" s="107"/>
      <c r="M17" s="107"/>
      <c r="N17" s="107"/>
      <c r="O17" s="107"/>
      <c r="P17" s="107"/>
      <c r="Q17" s="115"/>
      <c r="R17" s="99"/>
      <c r="S17" s="99"/>
      <c r="T17" s="99"/>
      <c r="U17" s="99"/>
      <c r="V17" s="99"/>
      <c r="W17" s="99"/>
      <c r="X17" s="99"/>
      <c r="Y17" s="99"/>
      <c r="Z17" s="99"/>
      <c r="AA17" s="99"/>
      <c r="AB17" s="99"/>
      <c r="AC17" s="99"/>
      <c r="AD17" s="99"/>
    </row>
    <row r="18" spans="1:30" s="1313" customFormat="1" ht="18" customHeight="1">
      <c r="A18" s="609">
        <v>11</v>
      </c>
      <c r="B18" s="1267"/>
      <c r="C18" s="1268"/>
      <c r="D18" s="1269" t="s">
        <v>453</v>
      </c>
      <c r="E18" s="1280"/>
      <c r="F18" s="1280"/>
      <c r="G18" s="1280"/>
      <c r="H18" s="1306"/>
      <c r="I18" s="1307">
        <f aca="true" t="shared" si="2" ref="I18:I23">SUM(J18:Q18)</f>
        <v>338800</v>
      </c>
      <c r="J18" s="1308">
        <v>217401</v>
      </c>
      <c r="K18" s="1308">
        <v>52629</v>
      </c>
      <c r="L18" s="1308">
        <v>65270</v>
      </c>
      <c r="M18" s="1308"/>
      <c r="N18" s="1308"/>
      <c r="O18" s="1308">
        <v>3500</v>
      </c>
      <c r="P18" s="1308"/>
      <c r="Q18" s="1309"/>
      <c r="R18" s="1312"/>
      <c r="S18" s="1312"/>
      <c r="T18" s="1312"/>
      <c r="U18" s="1312"/>
      <c r="V18" s="1312"/>
      <c r="W18" s="1312"/>
      <c r="X18" s="1312"/>
      <c r="Y18" s="1312"/>
      <c r="Z18" s="1312"/>
      <c r="AA18" s="1312"/>
      <c r="AB18" s="1312"/>
      <c r="AC18" s="1312"/>
      <c r="AD18" s="1312"/>
    </row>
    <row r="19" spans="1:30" s="1213" customFormat="1" ht="18" customHeight="1">
      <c r="A19" s="609">
        <v>12</v>
      </c>
      <c r="B19" s="625"/>
      <c r="C19" s="1204"/>
      <c r="D19" s="730" t="s">
        <v>1080</v>
      </c>
      <c r="E19" s="627"/>
      <c r="F19" s="627"/>
      <c r="G19" s="627"/>
      <c r="H19" s="628"/>
      <c r="I19" s="419">
        <f t="shared" si="2"/>
        <v>346509</v>
      </c>
      <c r="J19" s="922">
        <v>221819</v>
      </c>
      <c r="K19" s="922">
        <v>53906</v>
      </c>
      <c r="L19" s="922">
        <v>66856</v>
      </c>
      <c r="M19" s="922">
        <v>0</v>
      </c>
      <c r="N19" s="922">
        <v>0</v>
      </c>
      <c r="O19" s="922">
        <v>3928</v>
      </c>
      <c r="P19" s="922">
        <v>0</v>
      </c>
      <c r="Q19" s="1108">
        <v>0</v>
      </c>
      <c r="R19" s="723"/>
      <c r="S19" s="723"/>
      <c r="T19" s="723"/>
      <c r="U19" s="723"/>
      <c r="V19" s="723"/>
      <c r="W19" s="723"/>
      <c r="X19" s="723"/>
      <c r="Y19" s="723"/>
      <c r="Z19" s="723"/>
      <c r="AA19" s="723"/>
      <c r="AB19" s="723"/>
      <c r="AC19" s="723"/>
      <c r="AD19" s="723"/>
    </row>
    <row r="20" spans="1:30" s="33" customFormat="1" ht="18" customHeight="1">
      <c r="A20" s="609">
        <v>13</v>
      </c>
      <c r="B20" s="342"/>
      <c r="C20" s="343"/>
      <c r="D20" s="748" t="s">
        <v>1131</v>
      </c>
      <c r="E20" s="348"/>
      <c r="F20" s="348"/>
      <c r="G20" s="348"/>
      <c r="H20" s="417"/>
      <c r="I20" s="923">
        <f t="shared" si="2"/>
        <v>48</v>
      </c>
      <c r="J20" s="411">
        <v>39</v>
      </c>
      <c r="K20" s="411">
        <v>9</v>
      </c>
      <c r="L20" s="411"/>
      <c r="M20" s="411"/>
      <c r="N20" s="411"/>
      <c r="O20" s="411"/>
      <c r="P20" s="411"/>
      <c r="Q20" s="412"/>
      <c r="R20" s="99"/>
      <c r="S20" s="99"/>
      <c r="T20" s="99"/>
      <c r="U20" s="99"/>
      <c r="V20" s="99"/>
      <c r="W20" s="99"/>
      <c r="X20" s="99"/>
      <c r="Y20" s="99"/>
      <c r="Z20" s="99"/>
      <c r="AA20" s="99"/>
      <c r="AB20" s="99"/>
      <c r="AC20" s="99"/>
      <c r="AD20" s="99"/>
    </row>
    <row r="21" spans="1:30" s="33" customFormat="1" ht="18" customHeight="1">
      <c r="A21" s="609">
        <v>14</v>
      </c>
      <c r="B21" s="342"/>
      <c r="C21" s="343"/>
      <c r="D21" s="748" t="s">
        <v>1140</v>
      </c>
      <c r="E21" s="348"/>
      <c r="F21" s="348"/>
      <c r="G21" s="348"/>
      <c r="H21" s="417"/>
      <c r="I21" s="923">
        <f t="shared" si="2"/>
        <v>0</v>
      </c>
      <c r="J21" s="411">
        <v>-2000</v>
      </c>
      <c r="K21" s="411"/>
      <c r="L21" s="411">
        <v>2000</v>
      </c>
      <c r="M21" s="411"/>
      <c r="N21" s="411"/>
      <c r="O21" s="411"/>
      <c r="P21" s="411"/>
      <c r="Q21" s="412"/>
      <c r="R21" s="99"/>
      <c r="S21" s="99"/>
      <c r="T21" s="99"/>
      <c r="U21" s="99"/>
      <c r="V21" s="99"/>
      <c r="W21" s="99"/>
      <c r="X21" s="99"/>
      <c r="Y21" s="99"/>
      <c r="Z21" s="99"/>
      <c r="AA21" s="99"/>
      <c r="AB21" s="99"/>
      <c r="AC21" s="99"/>
      <c r="AD21" s="99"/>
    </row>
    <row r="22" spans="1:30" s="33" customFormat="1" ht="18" customHeight="1">
      <c r="A22" s="609">
        <v>15</v>
      </c>
      <c r="B22" s="342"/>
      <c r="C22" s="343"/>
      <c r="D22" s="748" t="s">
        <v>1173</v>
      </c>
      <c r="E22" s="348"/>
      <c r="F22" s="348"/>
      <c r="G22" s="348"/>
      <c r="H22" s="417"/>
      <c r="I22" s="923">
        <f t="shared" si="2"/>
        <v>16321</v>
      </c>
      <c r="J22" s="411">
        <v>13378</v>
      </c>
      <c r="K22" s="411">
        <v>2943</v>
      </c>
      <c r="L22" s="411"/>
      <c r="M22" s="411"/>
      <c r="N22" s="411"/>
      <c r="O22" s="411"/>
      <c r="P22" s="411"/>
      <c r="Q22" s="412"/>
      <c r="R22" s="99"/>
      <c r="S22" s="99"/>
      <c r="T22" s="99"/>
      <c r="U22" s="99"/>
      <c r="V22" s="99"/>
      <c r="W22" s="99"/>
      <c r="X22" s="99"/>
      <c r="Y22" s="99"/>
      <c r="Z22" s="99"/>
      <c r="AA22" s="99"/>
      <c r="AB22" s="99"/>
      <c r="AC22" s="99"/>
      <c r="AD22" s="99"/>
    </row>
    <row r="23" spans="1:30" s="33" customFormat="1" ht="18" customHeight="1">
      <c r="A23" s="609">
        <v>16</v>
      </c>
      <c r="B23" s="342"/>
      <c r="C23" s="343"/>
      <c r="D23" s="748" t="s">
        <v>1203</v>
      </c>
      <c r="E23" s="348"/>
      <c r="F23" s="348"/>
      <c r="G23" s="348"/>
      <c r="H23" s="417"/>
      <c r="I23" s="923">
        <f t="shared" si="2"/>
        <v>100</v>
      </c>
      <c r="J23" s="411"/>
      <c r="K23" s="411"/>
      <c r="L23" s="411">
        <v>100</v>
      </c>
      <c r="M23" s="411"/>
      <c r="N23" s="411"/>
      <c r="O23" s="411"/>
      <c r="P23" s="411"/>
      <c r="Q23" s="412"/>
      <c r="R23" s="99"/>
      <c r="S23" s="99"/>
      <c r="T23" s="99"/>
      <c r="U23" s="99"/>
      <c r="V23" s="99"/>
      <c r="W23" s="99"/>
      <c r="X23" s="99"/>
      <c r="Y23" s="99"/>
      <c r="Z23" s="99"/>
      <c r="AA23" s="99"/>
      <c r="AB23" s="99"/>
      <c r="AC23" s="99"/>
      <c r="AD23" s="99"/>
    </row>
    <row r="24" spans="1:30" s="33" customFormat="1" ht="18" customHeight="1">
      <c r="A24" s="609">
        <v>17</v>
      </c>
      <c r="B24" s="342"/>
      <c r="C24" s="343"/>
      <c r="D24" s="730" t="s">
        <v>1120</v>
      </c>
      <c r="E24" s="348"/>
      <c r="F24" s="348"/>
      <c r="G24" s="348"/>
      <c r="H24" s="417"/>
      <c r="I24" s="419">
        <f>SUM(I19:I23)</f>
        <v>362978</v>
      </c>
      <c r="J24" s="922">
        <f>SUM(J19:J23)</f>
        <v>233236</v>
      </c>
      <c r="K24" s="922">
        <f aca="true" t="shared" si="3" ref="K24:Q24">SUM(K19:K23)</f>
        <v>56858</v>
      </c>
      <c r="L24" s="922">
        <f t="shared" si="3"/>
        <v>68956</v>
      </c>
      <c r="M24" s="922">
        <f t="shared" si="3"/>
        <v>0</v>
      </c>
      <c r="N24" s="922">
        <f t="shared" si="3"/>
        <v>0</v>
      </c>
      <c r="O24" s="922">
        <f t="shared" si="3"/>
        <v>3928</v>
      </c>
      <c r="P24" s="922">
        <f t="shared" si="3"/>
        <v>0</v>
      </c>
      <c r="Q24" s="1108">
        <f t="shared" si="3"/>
        <v>0</v>
      </c>
      <c r="R24" s="99"/>
      <c r="S24" s="99"/>
      <c r="T24" s="99"/>
      <c r="U24" s="99"/>
      <c r="V24" s="99"/>
      <c r="W24" s="99"/>
      <c r="X24" s="99"/>
      <c r="Y24" s="99"/>
      <c r="Z24" s="99"/>
      <c r="AA24" s="99"/>
      <c r="AB24" s="99"/>
      <c r="AC24" s="99"/>
      <c r="AD24" s="99"/>
    </row>
    <row r="25" spans="1:30" s="33" customFormat="1" ht="19.5" customHeight="1">
      <c r="A25" s="609">
        <v>18</v>
      </c>
      <c r="B25" s="339">
        <v>3</v>
      </c>
      <c r="C25" s="340"/>
      <c r="D25" s="407" t="s">
        <v>333</v>
      </c>
      <c r="E25" s="614" t="s">
        <v>24</v>
      </c>
      <c r="F25" s="107">
        <v>347612</v>
      </c>
      <c r="G25" s="107">
        <v>353737</v>
      </c>
      <c r="H25" s="416">
        <v>361564</v>
      </c>
      <c r="I25" s="419"/>
      <c r="J25" s="107"/>
      <c r="K25" s="107"/>
      <c r="L25" s="107"/>
      <c r="M25" s="107"/>
      <c r="N25" s="107"/>
      <c r="O25" s="107"/>
      <c r="P25" s="107"/>
      <c r="Q25" s="115"/>
      <c r="R25" s="99"/>
      <c r="S25" s="99"/>
      <c r="T25" s="99"/>
      <c r="U25" s="99"/>
      <c r="V25" s="99"/>
      <c r="W25" s="99"/>
      <c r="X25" s="99"/>
      <c r="Y25" s="99"/>
      <c r="Z25" s="99"/>
      <c r="AA25" s="99"/>
      <c r="AB25" s="99"/>
      <c r="AC25" s="99"/>
      <c r="AD25" s="99"/>
    </row>
    <row r="26" spans="1:30" s="30" customFormat="1" ht="18" customHeight="1">
      <c r="A26" s="609">
        <v>19</v>
      </c>
      <c r="B26" s="339"/>
      <c r="C26" s="340"/>
      <c r="D26" s="613" t="s">
        <v>191</v>
      </c>
      <c r="E26" s="107"/>
      <c r="F26" s="107"/>
      <c r="G26" s="107"/>
      <c r="H26" s="416"/>
      <c r="I26" s="419"/>
      <c r="J26" s="107"/>
      <c r="K26" s="107"/>
      <c r="L26" s="107"/>
      <c r="M26" s="107"/>
      <c r="N26" s="107"/>
      <c r="O26" s="107"/>
      <c r="P26" s="107"/>
      <c r="Q26" s="115"/>
      <c r="R26" s="39"/>
      <c r="S26" s="39"/>
      <c r="T26" s="39"/>
      <c r="U26" s="39"/>
      <c r="V26" s="39"/>
      <c r="W26" s="39"/>
      <c r="X26" s="39"/>
      <c r="Y26" s="39"/>
      <c r="Z26" s="39"/>
      <c r="AA26" s="39"/>
      <c r="AB26" s="39"/>
      <c r="AC26" s="39"/>
      <c r="AD26" s="39"/>
    </row>
    <row r="27" spans="1:30" s="1311" customFormat="1" ht="18" customHeight="1">
      <c r="A27" s="609">
        <v>20</v>
      </c>
      <c r="B27" s="1267"/>
      <c r="C27" s="1268"/>
      <c r="D27" s="1269" t="s">
        <v>453</v>
      </c>
      <c r="E27" s="1280"/>
      <c r="F27" s="1280"/>
      <c r="G27" s="1280"/>
      <c r="H27" s="1306"/>
      <c r="I27" s="1307">
        <f>SUM(J27:Q27)</f>
        <v>392440</v>
      </c>
      <c r="J27" s="1308">
        <v>254884</v>
      </c>
      <c r="K27" s="1308">
        <v>62046</v>
      </c>
      <c r="L27" s="1308">
        <v>71210</v>
      </c>
      <c r="M27" s="1308"/>
      <c r="N27" s="1308"/>
      <c r="O27" s="1308">
        <v>4300</v>
      </c>
      <c r="P27" s="1308"/>
      <c r="Q27" s="1309"/>
      <c r="R27" s="1310"/>
      <c r="S27" s="1310"/>
      <c r="T27" s="1310"/>
      <c r="U27" s="1310"/>
      <c r="V27" s="1310"/>
      <c r="W27" s="1310"/>
      <c r="X27" s="1310"/>
      <c r="Y27" s="1310"/>
      <c r="Z27" s="1310"/>
      <c r="AA27" s="1310"/>
      <c r="AB27" s="1310"/>
      <c r="AC27" s="1310"/>
      <c r="AD27" s="1310"/>
    </row>
    <row r="28" spans="1:30" s="37" customFormat="1" ht="18" customHeight="1">
      <c r="A28" s="609">
        <v>21</v>
      </c>
      <c r="B28" s="625"/>
      <c r="C28" s="1204"/>
      <c r="D28" s="730" t="s">
        <v>1080</v>
      </c>
      <c r="E28" s="627"/>
      <c r="F28" s="627"/>
      <c r="G28" s="627"/>
      <c r="H28" s="628"/>
      <c r="I28" s="419">
        <f>SUM(J28:Q28)</f>
        <v>410550</v>
      </c>
      <c r="J28" s="922">
        <v>263866</v>
      </c>
      <c r="K28" s="922">
        <v>64042</v>
      </c>
      <c r="L28" s="922">
        <v>76102</v>
      </c>
      <c r="M28" s="922">
        <v>0</v>
      </c>
      <c r="N28" s="922">
        <v>0</v>
      </c>
      <c r="O28" s="922">
        <v>6540</v>
      </c>
      <c r="P28" s="922">
        <v>0</v>
      </c>
      <c r="Q28" s="1108">
        <v>0</v>
      </c>
      <c r="R28" s="311"/>
      <c r="S28" s="311"/>
      <c r="T28" s="311"/>
      <c r="U28" s="311"/>
      <c r="V28" s="311"/>
      <c r="W28" s="311"/>
      <c r="X28" s="311"/>
      <c r="Y28" s="311"/>
      <c r="Z28" s="311"/>
      <c r="AA28" s="311"/>
      <c r="AB28" s="311"/>
      <c r="AC28" s="311"/>
      <c r="AD28" s="311"/>
    </row>
    <row r="29" spans="1:30" s="30" customFormat="1" ht="18" customHeight="1">
      <c r="A29" s="609">
        <v>22</v>
      </c>
      <c r="B29" s="342"/>
      <c r="C29" s="343"/>
      <c r="D29" s="748" t="s">
        <v>1131</v>
      </c>
      <c r="E29" s="348"/>
      <c r="F29" s="348"/>
      <c r="G29" s="348"/>
      <c r="H29" s="417"/>
      <c r="I29" s="923">
        <f>SUM(J29:Q29)</f>
        <v>41</v>
      </c>
      <c r="J29" s="424">
        <v>34</v>
      </c>
      <c r="K29" s="424">
        <v>7</v>
      </c>
      <c r="L29" s="424"/>
      <c r="M29" s="424"/>
      <c r="N29" s="424"/>
      <c r="O29" s="424"/>
      <c r="P29" s="424"/>
      <c r="Q29" s="425"/>
      <c r="R29" s="39"/>
      <c r="S29" s="39"/>
      <c r="T29" s="39"/>
      <c r="U29" s="39"/>
      <c r="V29" s="39"/>
      <c r="W29" s="39"/>
      <c r="X29" s="39"/>
      <c r="Y29" s="39"/>
      <c r="Z29" s="39"/>
      <c r="AA29" s="39"/>
      <c r="AB29" s="39"/>
      <c r="AC29" s="39"/>
      <c r="AD29" s="39"/>
    </row>
    <row r="30" spans="1:30" s="30" customFormat="1" ht="18" customHeight="1">
      <c r="A30" s="609">
        <v>23</v>
      </c>
      <c r="B30" s="342"/>
      <c r="C30" s="343"/>
      <c r="D30" s="748" t="s">
        <v>1140</v>
      </c>
      <c r="E30" s="348"/>
      <c r="F30" s="348"/>
      <c r="G30" s="348"/>
      <c r="H30" s="417"/>
      <c r="I30" s="923">
        <f>SUM(J30:Q30)</f>
        <v>0</v>
      </c>
      <c r="J30" s="424"/>
      <c r="K30" s="424">
        <v>1500</v>
      </c>
      <c r="L30" s="424">
        <v>-2600</v>
      </c>
      <c r="M30" s="424"/>
      <c r="N30" s="424"/>
      <c r="O30" s="424">
        <v>1100</v>
      </c>
      <c r="P30" s="424"/>
      <c r="Q30" s="425"/>
      <c r="R30" s="39"/>
      <c r="S30" s="39"/>
      <c r="T30" s="39"/>
      <c r="U30" s="39"/>
      <c r="V30" s="39"/>
      <c r="W30" s="39"/>
      <c r="X30" s="39"/>
      <c r="Y30" s="39"/>
      <c r="Z30" s="39"/>
      <c r="AA30" s="39"/>
      <c r="AB30" s="39"/>
      <c r="AC30" s="39"/>
      <c r="AD30" s="39"/>
    </row>
    <row r="31" spans="1:30" s="30" customFormat="1" ht="18" customHeight="1">
      <c r="A31" s="609">
        <v>24</v>
      </c>
      <c r="B31" s="342"/>
      <c r="C31" s="343"/>
      <c r="D31" s="748" t="s">
        <v>1173</v>
      </c>
      <c r="E31" s="348"/>
      <c r="F31" s="348"/>
      <c r="G31" s="348"/>
      <c r="H31" s="417"/>
      <c r="I31" s="923">
        <f>SUM(J31:Q31)</f>
        <v>1854</v>
      </c>
      <c r="J31" s="424">
        <v>1520</v>
      </c>
      <c r="K31" s="424">
        <v>334</v>
      </c>
      <c r="L31" s="424"/>
      <c r="M31" s="424"/>
      <c r="N31" s="424"/>
      <c r="O31" s="424"/>
      <c r="P31" s="424"/>
      <c r="Q31" s="425"/>
      <c r="R31" s="39"/>
      <c r="S31" s="39"/>
      <c r="T31" s="39"/>
      <c r="U31" s="39"/>
      <c r="V31" s="39"/>
      <c r="W31" s="39"/>
      <c r="X31" s="39"/>
      <c r="Y31" s="39"/>
      <c r="Z31" s="39"/>
      <c r="AA31" s="39"/>
      <c r="AB31" s="39"/>
      <c r="AC31" s="39"/>
      <c r="AD31" s="39"/>
    </row>
    <row r="32" spans="1:30" s="30" customFormat="1" ht="18" customHeight="1">
      <c r="A32" s="609">
        <v>25</v>
      </c>
      <c r="B32" s="342"/>
      <c r="C32" s="343"/>
      <c r="D32" s="730" t="s">
        <v>1120</v>
      </c>
      <c r="E32" s="348"/>
      <c r="F32" s="348"/>
      <c r="G32" s="348"/>
      <c r="H32" s="417"/>
      <c r="I32" s="419">
        <f>SUM(I28:I31)</f>
        <v>412445</v>
      </c>
      <c r="J32" s="922">
        <f>SUM(J28:J31)</f>
        <v>265420</v>
      </c>
      <c r="K32" s="922">
        <f aca="true" t="shared" si="4" ref="K32:Q32">SUM(K28:K31)</f>
        <v>65883</v>
      </c>
      <c r="L32" s="922">
        <f t="shared" si="4"/>
        <v>73502</v>
      </c>
      <c r="M32" s="922">
        <f t="shared" si="4"/>
        <v>0</v>
      </c>
      <c r="N32" s="922">
        <f t="shared" si="4"/>
        <v>0</v>
      </c>
      <c r="O32" s="922">
        <f t="shared" si="4"/>
        <v>7640</v>
      </c>
      <c r="P32" s="922">
        <f t="shared" si="4"/>
        <v>0</v>
      </c>
      <c r="Q32" s="1108">
        <f t="shared" si="4"/>
        <v>0</v>
      </c>
      <c r="R32" s="39"/>
      <c r="S32" s="39"/>
      <c r="T32" s="39"/>
      <c r="U32" s="39"/>
      <c r="V32" s="39"/>
      <c r="W32" s="39"/>
      <c r="X32" s="39"/>
      <c r="Y32" s="39"/>
      <c r="Z32" s="39"/>
      <c r="AA32" s="39"/>
      <c r="AB32" s="39"/>
      <c r="AC32" s="39"/>
      <c r="AD32" s="39"/>
    </row>
    <row r="33" spans="1:30" s="33" customFormat="1" ht="19.5" customHeight="1">
      <c r="A33" s="609">
        <v>26</v>
      </c>
      <c r="B33" s="339">
        <v>4</v>
      </c>
      <c r="C33" s="340"/>
      <c r="D33" s="407" t="s">
        <v>334</v>
      </c>
      <c r="E33" s="614" t="s">
        <v>24</v>
      </c>
      <c r="F33" s="107">
        <v>247974</v>
      </c>
      <c r="G33" s="107">
        <v>262901</v>
      </c>
      <c r="H33" s="416">
        <v>277949</v>
      </c>
      <c r="I33" s="419"/>
      <c r="J33" s="107"/>
      <c r="K33" s="107"/>
      <c r="L33" s="107"/>
      <c r="M33" s="107"/>
      <c r="N33" s="107"/>
      <c r="O33" s="107"/>
      <c r="P33" s="107"/>
      <c r="Q33" s="115"/>
      <c r="R33" s="99"/>
      <c r="S33" s="99"/>
      <c r="T33" s="99"/>
      <c r="U33" s="99"/>
      <c r="V33" s="99"/>
      <c r="W33" s="99"/>
      <c r="X33" s="99"/>
      <c r="Y33" s="99"/>
      <c r="Z33" s="99"/>
      <c r="AA33" s="99"/>
      <c r="AB33" s="99"/>
      <c r="AC33" s="99"/>
      <c r="AD33" s="99"/>
    </row>
    <row r="34" spans="1:30" s="33" customFormat="1" ht="18" customHeight="1">
      <c r="A34" s="609">
        <v>27</v>
      </c>
      <c r="B34" s="339"/>
      <c r="C34" s="340"/>
      <c r="D34" s="613" t="s">
        <v>192</v>
      </c>
      <c r="E34" s="107"/>
      <c r="F34" s="107"/>
      <c r="G34" s="107"/>
      <c r="H34" s="416"/>
      <c r="I34" s="419"/>
      <c r="J34" s="107"/>
      <c r="K34" s="107"/>
      <c r="L34" s="107"/>
      <c r="M34" s="107"/>
      <c r="N34" s="107"/>
      <c r="O34" s="107"/>
      <c r="P34" s="107"/>
      <c r="Q34" s="115"/>
      <c r="R34" s="99"/>
      <c r="S34" s="99"/>
      <c r="T34" s="99"/>
      <c r="U34" s="99"/>
      <c r="V34" s="99"/>
      <c r="W34" s="99"/>
      <c r="X34" s="99"/>
      <c r="Y34" s="99"/>
      <c r="Z34" s="99"/>
      <c r="AA34" s="99"/>
      <c r="AB34" s="99"/>
      <c r="AC34" s="99"/>
      <c r="AD34" s="99"/>
    </row>
    <row r="35" spans="1:30" s="1311" customFormat="1" ht="18" customHeight="1">
      <c r="A35" s="609">
        <v>28</v>
      </c>
      <c r="B35" s="1267"/>
      <c r="C35" s="1268"/>
      <c r="D35" s="1269" t="s">
        <v>453</v>
      </c>
      <c r="E35" s="1280"/>
      <c r="F35" s="1280"/>
      <c r="G35" s="1280"/>
      <c r="H35" s="1306"/>
      <c r="I35" s="1307">
        <f aca="true" t="shared" si="5" ref="I35:I42">SUM(J35:Q35)</f>
        <v>282289</v>
      </c>
      <c r="J35" s="1308">
        <v>180656</v>
      </c>
      <c r="K35" s="1308">
        <v>44626</v>
      </c>
      <c r="L35" s="1308">
        <v>55507</v>
      </c>
      <c r="M35" s="1308"/>
      <c r="N35" s="1308"/>
      <c r="O35" s="1308">
        <v>1500</v>
      </c>
      <c r="P35" s="1308"/>
      <c r="Q35" s="1309"/>
      <c r="R35" s="1310"/>
      <c r="S35" s="1310"/>
      <c r="T35" s="1310"/>
      <c r="U35" s="1310"/>
      <c r="V35" s="1310"/>
      <c r="W35" s="1310"/>
      <c r="X35" s="1310"/>
      <c r="Y35" s="1310"/>
      <c r="Z35" s="1310"/>
      <c r="AA35" s="1310"/>
      <c r="AB35" s="1310"/>
      <c r="AC35" s="1310"/>
      <c r="AD35" s="1310"/>
    </row>
    <row r="36" spans="1:30" s="37" customFormat="1" ht="18" customHeight="1">
      <c r="A36" s="609">
        <v>29</v>
      </c>
      <c r="B36" s="625"/>
      <c r="C36" s="1204"/>
      <c r="D36" s="730" t="s">
        <v>1080</v>
      </c>
      <c r="E36" s="627"/>
      <c r="F36" s="627"/>
      <c r="G36" s="627"/>
      <c r="H36" s="628"/>
      <c r="I36" s="419">
        <f t="shared" si="5"/>
        <v>307486</v>
      </c>
      <c r="J36" s="922">
        <v>186698</v>
      </c>
      <c r="K36" s="922">
        <v>46076</v>
      </c>
      <c r="L36" s="922">
        <v>66720</v>
      </c>
      <c r="M36" s="922">
        <v>0</v>
      </c>
      <c r="N36" s="922">
        <v>0</v>
      </c>
      <c r="O36" s="922">
        <v>7862</v>
      </c>
      <c r="P36" s="922">
        <v>130</v>
      </c>
      <c r="Q36" s="1108">
        <v>0</v>
      </c>
      <c r="R36" s="311"/>
      <c r="S36" s="311"/>
      <c r="T36" s="311"/>
      <c r="U36" s="311"/>
      <c r="V36" s="311"/>
      <c r="W36" s="311"/>
      <c r="X36" s="311"/>
      <c r="Y36" s="311"/>
      <c r="Z36" s="311"/>
      <c r="AA36" s="311"/>
      <c r="AB36" s="311"/>
      <c r="AC36" s="311"/>
      <c r="AD36" s="311"/>
    </row>
    <row r="37" spans="1:30" s="30" customFormat="1" ht="18" customHeight="1">
      <c r="A37" s="609">
        <v>30</v>
      </c>
      <c r="B37" s="342"/>
      <c r="C37" s="343"/>
      <c r="D37" s="748" t="s">
        <v>1131</v>
      </c>
      <c r="E37" s="348"/>
      <c r="F37" s="348"/>
      <c r="G37" s="348"/>
      <c r="H37" s="417"/>
      <c r="I37" s="923">
        <f t="shared" si="5"/>
        <v>31</v>
      </c>
      <c r="J37" s="424">
        <v>25</v>
      </c>
      <c r="K37" s="424">
        <v>6</v>
      </c>
      <c r="L37" s="424"/>
      <c r="M37" s="424"/>
      <c r="N37" s="424"/>
      <c r="O37" s="424"/>
      <c r="P37" s="424"/>
      <c r="Q37" s="425"/>
      <c r="R37" s="39"/>
      <c r="S37" s="39"/>
      <c r="T37" s="39"/>
      <c r="U37" s="39"/>
      <c r="V37" s="39"/>
      <c r="W37" s="39"/>
      <c r="X37" s="39"/>
      <c r="Y37" s="39"/>
      <c r="Z37" s="39"/>
      <c r="AA37" s="39"/>
      <c r="AB37" s="39"/>
      <c r="AC37" s="39"/>
      <c r="AD37" s="39"/>
    </row>
    <row r="38" spans="1:30" s="30" customFormat="1" ht="18" customHeight="1">
      <c r="A38" s="609">
        <v>31</v>
      </c>
      <c r="B38" s="342"/>
      <c r="C38" s="343"/>
      <c r="D38" s="748" t="s">
        <v>1157</v>
      </c>
      <c r="E38" s="348"/>
      <c r="F38" s="348"/>
      <c r="G38" s="348"/>
      <c r="H38" s="417"/>
      <c r="I38" s="923">
        <f t="shared" si="5"/>
        <v>-2952</v>
      </c>
      <c r="J38" s="424"/>
      <c r="K38" s="424"/>
      <c r="L38" s="424">
        <v>-2952</v>
      </c>
      <c r="M38" s="424"/>
      <c r="N38" s="424"/>
      <c r="O38" s="424"/>
      <c r="P38" s="424"/>
      <c r="Q38" s="1448"/>
      <c r="R38" s="39"/>
      <c r="S38" s="39"/>
      <c r="T38" s="39"/>
      <c r="U38" s="39"/>
      <c r="V38" s="39"/>
      <c r="W38" s="39"/>
      <c r="X38" s="39"/>
      <c r="Y38" s="39"/>
      <c r="Z38" s="39"/>
      <c r="AA38" s="39"/>
      <c r="AB38" s="39"/>
      <c r="AC38" s="39"/>
      <c r="AD38" s="39"/>
    </row>
    <row r="39" spans="1:30" s="30" customFormat="1" ht="18" customHeight="1">
      <c r="A39" s="609">
        <v>32</v>
      </c>
      <c r="B39" s="342"/>
      <c r="C39" s="343"/>
      <c r="D39" s="748" t="s">
        <v>1158</v>
      </c>
      <c r="E39" s="348"/>
      <c r="F39" s="348"/>
      <c r="G39" s="348"/>
      <c r="H39" s="417"/>
      <c r="I39" s="923">
        <f t="shared" si="5"/>
        <v>150</v>
      </c>
      <c r="J39" s="424"/>
      <c r="K39" s="424"/>
      <c r="L39" s="424">
        <v>150</v>
      </c>
      <c r="M39" s="424"/>
      <c r="N39" s="424"/>
      <c r="O39" s="424"/>
      <c r="P39" s="424"/>
      <c r="Q39" s="1448"/>
      <c r="R39" s="39"/>
      <c r="S39" s="39"/>
      <c r="T39" s="39"/>
      <c r="U39" s="39"/>
      <c r="V39" s="39"/>
      <c r="W39" s="39"/>
      <c r="X39" s="39"/>
      <c r="Y39" s="39"/>
      <c r="Z39" s="39"/>
      <c r="AA39" s="39"/>
      <c r="AB39" s="39"/>
      <c r="AC39" s="39"/>
      <c r="AD39" s="39"/>
    </row>
    <row r="40" spans="1:30" s="30" customFormat="1" ht="18" customHeight="1">
      <c r="A40" s="609">
        <v>33</v>
      </c>
      <c r="B40" s="342"/>
      <c r="C40" s="343"/>
      <c r="D40" s="748" t="s">
        <v>1140</v>
      </c>
      <c r="E40" s="348"/>
      <c r="F40" s="348"/>
      <c r="G40" s="348"/>
      <c r="H40" s="417"/>
      <c r="I40" s="923">
        <f t="shared" si="5"/>
        <v>0</v>
      </c>
      <c r="J40" s="424">
        <v>2265</v>
      </c>
      <c r="K40" s="424">
        <v>498</v>
      </c>
      <c r="L40" s="424">
        <v>-2763</v>
      </c>
      <c r="M40" s="424"/>
      <c r="N40" s="424"/>
      <c r="O40" s="424"/>
      <c r="P40" s="424"/>
      <c r="Q40" s="1448"/>
      <c r="R40" s="39"/>
      <c r="S40" s="39"/>
      <c r="T40" s="39"/>
      <c r="U40" s="39"/>
      <c r="V40" s="39"/>
      <c r="W40" s="39"/>
      <c r="X40" s="39"/>
      <c r="Y40" s="39"/>
      <c r="Z40" s="39"/>
      <c r="AA40" s="39"/>
      <c r="AB40" s="39"/>
      <c r="AC40" s="39"/>
      <c r="AD40" s="39"/>
    </row>
    <row r="41" spans="1:30" s="30" customFormat="1" ht="18" customHeight="1">
      <c r="A41" s="609">
        <v>34</v>
      </c>
      <c r="B41" s="342"/>
      <c r="C41" s="343"/>
      <c r="D41" s="748" t="s">
        <v>1173</v>
      </c>
      <c r="E41" s="348"/>
      <c r="F41" s="348"/>
      <c r="G41" s="348"/>
      <c r="H41" s="417"/>
      <c r="I41" s="923">
        <f t="shared" si="5"/>
        <v>5934</v>
      </c>
      <c r="J41" s="424">
        <v>4864</v>
      </c>
      <c r="K41" s="424">
        <v>1070</v>
      </c>
      <c r="L41" s="424"/>
      <c r="M41" s="424"/>
      <c r="N41" s="424"/>
      <c r="O41" s="424"/>
      <c r="P41" s="424"/>
      <c r="Q41" s="1448"/>
      <c r="R41" s="39"/>
      <c r="S41" s="39"/>
      <c r="T41" s="39"/>
      <c r="U41" s="39"/>
      <c r="V41" s="39"/>
      <c r="W41" s="39"/>
      <c r="X41" s="39"/>
      <c r="Y41" s="39"/>
      <c r="Z41" s="39"/>
      <c r="AA41" s="39"/>
      <c r="AB41" s="39"/>
      <c r="AC41" s="39"/>
      <c r="AD41" s="39"/>
    </row>
    <row r="42" spans="1:30" s="30" customFormat="1" ht="18" customHeight="1">
      <c r="A42" s="609">
        <v>35</v>
      </c>
      <c r="B42" s="342"/>
      <c r="C42" s="343"/>
      <c r="D42" s="748" t="s">
        <v>1204</v>
      </c>
      <c r="E42" s="348"/>
      <c r="F42" s="348"/>
      <c r="G42" s="348"/>
      <c r="H42" s="417"/>
      <c r="I42" s="923">
        <f t="shared" si="5"/>
        <v>100</v>
      </c>
      <c r="J42" s="424"/>
      <c r="K42" s="424"/>
      <c r="L42" s="424">
        <v>100</v>
      </c>
      <c r="M42" s="424"/>
      <c r="N42" s="424"/>
      <c r="O42" s="424"/>
      <c r="P42" s="424"/>
      <c r="Q42" s="1448"/>
      <c r="R42" s="39"/>
      <c r="S42" s="39"/>
      <c r="T42" s="39"/>
      <c r="U42" s="39"/>
      <c r="V42" s="39"/>
      <c r="W42" s="39"/>
      <c r="X42" s="39"/>
      <c r="Y42" s="39"/>
      <c r="Z42" s="39"/>
      <c r="AA42" s="39"/>
      <c r="AB42" s="39"/>
      <c r="AC42" s="39"/>
      <c r="AD42" s="39"/>
    </row>
    <row r="43" spans="1:30" s="30" customFormat="1" ht="18" customHeight="1">
      <c r="A43" s="609">
        <v>36</v>
      </c>
      <c r="B43" s="342"/>
      <c r="C43" s="343"/>
      <c r="D43" s="730" t="s">
        <v>1120</v>
      </c>
      <c r="E43" s="348"/>
      <c r="F43" s="348"/>
      <c r="G43" s="348"/>
      <c r="H43" s="417"/>
      <c r="I43" s="419">
        <f>SUM(I36:I42)</f>
        <v>310749</v>
      </c>
      <c r="J43" s="1032">
        <f>SUM(J36:J42)</f>
        <v>193852</v>
      </c>
      <c r="K43" s="1032">
        <f aca="true" t="shared" si="6" ref="K43:Q43">SUM(K36:K42)</f>
        <v>47650</v>
      </c>
      <c r="L43" s="1032">
        <f t="shared" si="6"/>
        <v>61255</v>
      </c>
      <c r="M43" s="1032">
        <f t="shared" si="6"/>
        <v>0</v>
      </c>
      <c r="N43" s="1032">
        <f t="shared" si="6"/>
        <v>0</v>
      </c>
      <c r="O43" s="1032">
        <f t="shared" si="6"/>
        <v>7862</v>
      </c>
      <c r="P43" s="1032">
        <f t="shared" si="6"/>
        <v>130</v>
      </c>
      <c r="Q43" s="363">
        <f t="shared" si="6"/>
        <v>0</v>
      </c>
      <c r="R43" s="39"/>
      <c r="S43" s="39"/>
      <c r="T43" s="39"/>
      <c r="U43" s="39"/>
      <c r="V43" s="39"/>
      <c r="W43" s="39"/>
      <c r="X43" s="39"/>
      <c r="Y43" s="39"/>
      <c r="Z43" s="39"/>
      <c r="AA43" s="39"/>
      <c r="AB43" s="39"/>
      <c r="AC43" s="39"/>
      <c r="AD43" s="39"/>
    </row>
    <row r="44" spans="1:30" s="37" customFormat="1" ht="19.5" customHeight="1">
      <c r="A44" s="609">
        <v>37</v>
      </c>
      <c r="B44" s="339">
        <v>5</v>
      </c>
      <c r="C44" s="340"/>
      <c r="D44" s="407" t="s">
        <v>335</v>
      </c>
      <c r="E44" s="614" t="s">
        <v>24</v>
      </c>
      <c r="F44" s="107">
        <v>296806</v>
      </c>
      <c r="G44" s="107">
        <v>279887</v>
      </c>
      <c r="H44" s="416">
        <v>302620</v>
      </c>
      <c r="I44" s="419"/>
      <c r="J44" s="107"/>
      <c r="K44" s="107"/>
      <c r="L44" s="107"/>
      <c r="M44" s="411"/>
      <c r="N44" s="411"/>
      <c r="O44" s="411"/>
      <c r="P44" s="411"/>
      <c r="Q44" s="412"/>
      <c r="R44" s="311"/>
      <c r="S44" s="311"/>
      <c r="T44" s="311"/>
      <c r="U44" s="311"/>
      <c r="V44" s="311"/>
      <c r="W44" s="311"/>
      <c r="X44" s="311"/>
      <c r="Y44" s="311"/>
      <c r="Z44" s="311"/>
      <c r="AA44" s="311"/>
      <c r="AB44" s="311"/>
      <c r="AC44" s="311"/>
      <c r="AD44" s="311"/>
    </row>
    <row r="45" spans="1:30" s="33" customFormat="1" ht="18" customHeight="1">
      <c r="A45" s="609">
        <v>38</v>
      </c>
      <c r="B45" s="339"/>
      <c r="C45" s="340"/>
      <c r="D45" s="613" t="s">
        <v>193</v>
      </c>
      <c r="E45" s="107"/>
      <c r="F45" s="107"/>
      <c r="G45" s="107"/>
      <c r="H45" s="416"/>
      <c r="I45" s="419"/>
      <c r="J45" s="107"/>
      <c r="K45" s="107"/>
      <c r="L45" s="107"/>
      <c r="M45" s="411"/>
      <c r="N45" s="411"/>
      <c r="O45" s="411"/>
      <c r="P45" s="411"/>
      <c r="Q45" s="412"/>
      <c r="R45" s="99"/>
      <c r="S45" s="99"/>
      <c r="T45" s="99"/>
      <c r="U45" s="99"/>
      <c r="V45" s="99"/>
      <c r="W45" s="99"/>
      <c r="X45" s="99"/>
      <c r="Y45" s="99"/>
      <c r="Z45" s="99"/>
      <c r="AA45" s="99"/>
      <c r="AB45" s="99"/>
      <c r="AC45" s="99"/>
      <c r="AD45" s="99"/>
    </row>
    <row r="46" spans="1:30" s="1313" customFormat="1" ht="18" customHeight="1">
      <c r="A46" s="609">
        <v>39</v>
      </c>
      <c r="B46" s="1267"/>
      <c r="C46" s="1268"/>
      <c r="D46" s="1269" t="s">
        <v>453</v>
      </c>
      <c r="E46" s="1280"/>
      <c r="F46" s="1280"/>
      <c r="G46" s="1280"/>
      <c r="H46" s="1306"/>
      <c r="I46" s="1307">
        <f>SUM(J46:Q46)</f>
        <v>304918</v>
      </c>
      <c r="J46" s="1308">
        <v>185171</v>
      </c>
      <c r="K46" s="1308">
        <v>45039</v>
      </c>
      <c r="L46" s="1308">
        <v>71708</v>
      </c>
      <c r="M46" s="1308"/>
      <c r="N46" s="1308"/>
      <c r="O46" s="1308">
        <v>3000</v>
      </c>
      <c r="P46" s="1308"/>
      <c r="Q46" s="1309"/>
      <c r="R46" s="1312"/>
      <c r="S46" s="1312"/>
      <c r="T46" s="1312"/>
      <c r="U46" s="1312"/>
      <c r="V46" s="1312"/>
      <c r="W46" s="1312"/>
      <c r="X46" s="1312"/>
      <c r="Y46" s="1312"/>
      <c r="Z46" s="1312"/>
      <c r="AA46" s="1312"/>
      <c r="AB46" s="1312"/>
      <c r="AC46" s="1312"/>
      <c r="AD46" s="1312"/>
    </row>
    <row r="47" spans="1:30" s="1213" customFormat="1" ht="18" customHeight="1">
      <c r="A47" s="609">
        <v>40</v>
      </c>
      <c r="B47" s="625"/>
      <c r="C47" s="1204"/>
      <c r="D47" s="730" t="s">
        <v>1080</v>
      </c>
      <c r="E47" s="627"/>
      <c r="F47" s="627"/>
      <c r="G47" s="627"/>
      <c r="H47" s="628"/>
      <c r="I47" s="419">
        <f>SUM(J47:Q47)</f>
        <v>319465</v>
      </c>
      <c r="J47" s="922">
        <v>191809</v>
      </c>
      <c r="K47" s="922">
        <v>47793</v>
      </c>
      <c r="L47" s="922">
        <v>74743</v>
      </c>
      <c r="M47" s="922">
        <v>0</v>
      </c>
      <c r="N47" s="922">
        <v>0</v>
      </c>
      <c r="O47" s="922">
        <v>5120</v>
      </c>
      <c r="P47" s="922">
        <v>0</v>
      </c>
      <c r="Q47" s="1108">
        <v>0</v>
      </c>
      <c r="R47" s="723"/>
      <c r="S47" s="723"/>
      <c r="T47" s="723"/>
      <c r="U47" s="723"/>
      <c r="V47" s="723"/>
      <c r="W47" s="723"/>
      <c r="X47" s="723"/>
      <c r="Y47" s="723"/>
      <c r="Z47" s="723"/>
      <c r="AA47" s="723"/>
      <c r="AB47" s="723"/>
      <c r="AC47" s="723"/>
      <c r="AD47" s="723"/>
    </row>
    <row r="48" spans="1:30" s="33" customFormat="1" ht="18" customHeight="1">
      <c r="A48" s="609">
        <v>41</v>
      </c>
      <c r="B48" s="342"/>
      <c r="C48" s="343"/>
      <c r="D48" s="748" t="s">
        <v>1131</v>
      </c>
      <c r="E48" s="348"/>
      <c r="F48" s="348"/>
      <c r="G48" s="348"/>
      <c r="H48" s="417"/>
      <c r="I48" s="923">
        <f>SUM(J48:Q48)</f>
        <v>41</v>
      </c>
      <c r="J48" s="424">
        <v>34</v>
      </c>
      <c r="K48" s="424">
        <v>7</v>
      </c>
      <c r="L48" s="424"/>
      <c r="M48" s="424"/>
      <c r="N48" s="424"/>
      <c r="O48" s="424"/>
      <c r="P48" s="424"/>
      <c r="Q48" s="425"/>
      <c r="R48" s="99"/>
      <c r="S48" s="99"/>
      <c r="T48" s="99"/>
      <c r="U48" s="99"/>
      <c r="V48" s="99"/>
      <c r="W48" s="99"/>
      <c r="X48" s="99"/>
      <c r="Y48" s="99"/>
      <c r="Z48" s="99"/>
      <c r="AA48" s="99"/>
      <c r="AB48" s="99"/>
      <c r="AC48" s="99"/>
      <c r="AD48" s="99"/>
    </row>
    <row r="49" spans="1:30" s="33" customFormat="1" ht="18" customHeight="1">
      <c r="A49" s="609">
        <v>42</v>
      </c>
      <c r="B49" s="342"/>
      <c r="C49" s="343"/>
      <c r="D49" s="748" t="s">
        <v>1140</v>
      </c>
      <c r="E49" s="348"/>
      <c r="F49" s="348"/>
      <c r="G49" s="348"/>
      <c r="H49" s="417"/>
      <c r="I49" s="923">
        <f>SUM(J49:Q49)</f>
        <v>0</v>
      </c>
      <c r="J49" s="424">
        <v>-400</v>
      </c>
      <c r="K49" s="424">
        <v>400</v>
      </c>
      <c r="L49" s="424"/>
      <c r="M49" s="424"/>
      <c r="N49" s="424"/>
      <c r="O49" s="424"/>
      <c r="P49" s="424"/>
      <c r="Q49" s="425"/>
      <c r="R49" s="99"/>
      <c r="S49" s="99"/>
      <c r="T49" s="99"/>
      <c r="U49" s="99"/>
      <c r="V49" s="99"/>
      <c r="W49" s="99"/>
      <c r="X49" s="99"/>
      <c r="Y49" s="99"/>
      <c r="Z49" s="99"/>
      <c r="AA49" s="99"/>
      <c r="AB49" s="99"/>
      <c r="AC49" s="99"/>
      <c r="AD49" s="99"/>
    </row>
    <row r="50" spans="1:30" s="33" customFormat="1" ht="18" customHeight="1">
      <c r="A50" s="609">
        <v>43</v>
      </c>
      <c r="B50" s="342"/>
      <c r="C50" s="343"/>
      <c r="D50" s="748" t="s">
        <v>1173</v>
      </c>
      <c r="E50" s="348"/>
      <c r="F50" s="348"/>
      <c r="G50" s="348"/>
      <c r="H50" s="417"/>
      <c r="I50" s="923">
        <f>SUM(J50:Q50)</f>
        <v>8900</v>
      </c>
      <c r="J50" s="424">
        <v>7295</v>
      </c>
      <c r="K50" s="424">
        <v>1605</v>
      </c>
      <c r="L50" s="424"/>
      <c r="M50" s="424"/>
      <c r="N50" s="424"/>
      <c r="O50" s="424"/>
      <c r="P50" s="424"/>
      <c r="Q50" s="425"/>
      <c r="R50" s="99"/>
      <c r="S50" s="99"/>
      <c r="T50" s="99"/>
      <c r="U50" s="99"/>
      <c r="V50" s="99"/>
      <c r="W50" s="99"/>
      <c r="X50" s="99"/>
      <c r="Y50" s="99"/>
      <c r="Z50" s="99"/>
      <c r="AA50" s="99"/>
      <c r="AB50" s="99"/>
      <c r="AC50" s="99"/>
      <c r="AD50" s="99"/>
    </row>
    <row r="51" spans="1:30" s="33" customFormat="1" ht="18" customHeight="1">
      <c r="A51" s="609">
        <v>44</v>
      </c>
      <c r="B51" s="342"/>
      <c r="C51" s="343"/>
      <c r="D51" s="730" t="s">
        <v>1120</v>
      </c>
      <c r="E51" s="348"/>
      <c r="F51" s="348"/>
      <c r="G51" s="348"/>
      <c r="H51" s="417"/>
      <c r="I51" s="419">
        <f>SUM(I47:I50)</f>
        <v>328406</v>
      </c>
      <c r="J51" s="922">
        <f>SUM(J47:J50)</f>
        <v>198738</v>
      </c>
      <c r="K51" s="922">
        <f aca="true" t="shared" si="7" ref="K51:Q51">SUM(K47:K50)</f>
        <v>49805</v>
      </c>
      <c r="L51" s="922">
        <f t="shared" si="7"/>
        <v>74743</v>
      </c>
      <c r="M51" s="922">
        <f t="shared" si="7"/>
        <v>0</v>
      </c>
      <c r="N51" s="922">
        <f t="shared" si="7"/>
        <v>0</v>
      </c>
      <c r="O51" s="922">
        <f t="shared" si="7"/>
        <v>5120</v>
      </c>
      <c r="P51" s="922">
        <f t="shared" si="7"/>
        <v>0</v>
      </c>
      <c r="Q51" s="1108">
        <f t="shared" si="7"/>
        <v>0</v>
      </c>
      <c r="R51" s="99"/>
      <c r="S51" s="99"/>
      <c r="T51" s="99"/>
      <c r="U51" s="99"/>
      <c r="V51" s="99"/>
      <c r="W51" s="99"/>
      <c r="X51" s="99"/>
      <c r="Y51" s="99"/>
      <c r="Z51" s="99"/>
      <c r="AA51" s="99"/>
      <c r="AB51" s="99"/>
      <c r="AC51" s="99"/>
      <c r="AD51" s="99"/>
    </row>
    <row r="52" spans="1:30" s="34" customFormat="1" ht="19.5" customHeight="1">
      <c r="A52" s="609">
        <v>45</v>
      </c>
      <c r="B52" s="339">
        <v>6</v>
      </c>
      <c r="C52" s="340"/>
      <c r="D52" s="407" t="s">
        <v>336</v>
      </c>
      <c r="E52" s="614" t="s">
        <v>24</v>
      </c>
      <c r="F52" s="107">
        <v>124554</v>
      </c>
      <c r="G52" s="107">
        <v>136038</v>
      </c>
      <c r="H52" s="416">
        <v>146539</v>
      </c>
      <c r="I52" s="419"/>
      <c r="J52" s="107"/>
      <c r="K52" s="107"/>
      <c r="L52" s="107"/>
      <c r="M52" s="411"/>
      <c r="N52" s="411"/>
      <c r="O52" s="411"/>
      <c r="P52" s="411"/>
      <c r="Q52" s="412"/>
      <c r="R52" s="129"/>
      <c r="S52" s="129"/>
      <c r="T52" s="129"/>
      <c r="U52" s="129"/>
      <c r="V52" s="129"/>
      <c r="W52" s="129"/>
      <c r="X52" s="129"/>
      <c r="Y52" s="129"/>
      <c r="Z52" s="129"/>
      <c r="AA52" s="129"/>
      <c r="AB52" s="129"/>
      <c r="AC52" s="129"/>
      <c r="AD52" s="129"/>
    </row>
    <row r="53" spans="1:30" s="37" customFormat="1" ht="18" customHeight="1">
      <c r="A53" s="609">
        <v>46</v>
      </c>
      <c r="B53" s="339"/>
      <c r="C53" s="340"/>
      <c r="D53" s="613" t="s">
        <v>194</v>
      </c>
      <c r="E53" s="107"/>
      <c r="F53" s="107"/>
      <c r="G53" s="107"/>
      <c r="H53" s="416"/>
      <c r="I53" s="419"/>
      <c r="J53" s="107"/>
      <c r="K53" s="107"/>
      <c r="L53" s="107"/>
      <c r="M53" s="411"/>
      <c r="N53" s="411"/>
      <c r="O53" s="411"/>
      <c r="P53" s="411"/>
      <c r="Q53" s="412"/>
      <c r="R53" s="311"/>
      <c r="S53" s="311"/>
      <c r="T53" s="311"/>
      <c r="U53" s="311"/>
      <c r="V53" s="311"/>
      <c r="W53" s="311"/>
      <c r="X53" s="311"/>
      <c r="Y53" s="311"/>
      <c r="Z53" s="311"/>
      <c r="AA53" s="311"/>
      <c r="AB53" s="311"/>
      <c r="AC53" s="311"/>
      <c r="AD53" s="311"/>
    </row>
    <row r="54" spans="1:30" s="1313" customFormat="1" ht="18" customHeight="1">
      <c r="A54" s="609">
        <v>47</v>
      </c>
      <c r="B54" s="1267"/>
      <c r="C54" s="1268"/>
      <c r="D54" s="1269" t="s">
        <v>453</v>
      </c>
      <c r="E54" s="1280"/>
      <c r="F54" s="1280"/>
      <c r="G54" s="1280"/>
      <c r="H54" s="1306"/>
      <c r="I54" s="1307">
        <f>SUM(J54:Q54)</f>
        <v>145624</v>
      </c>
      <c r="J54" s="1308">
        <v>92326</v>
      </c>
      <c r="K54" s="1308">
        <v>24132</v>
      </c>
      <c r="L54" s="1308">
        <v>28766</v>
      </c>
      <c r="M54" s="1308"/>
      <c r="N54" s="1308"/>
      <c r="O54" s="1308">
        <v>400</v>
      </c>
      <c r="P54" s="1308"/>
      <c r="Q54" s="1309"/>
      <c r="R54" s="1312"/>
      <c r="S54" s="1312"/>
      <c r="T54" s="1312"/>
      <c r="U54" s="1312"/>
      <c r="V54" s="1312"/>
      <c r="W54" s="1312"/>
      <c r="X54" s="1312"/>
      <c r="Y54" s="1312"/>
      <c r="Z54" s="1312"/>
      <c r="AA54" s="1312"/>
      <c r="AB54" s="1312"/>
      <c r="AC54" s="1312"/>
      <c r="AD54" s="1312"/>
    </row>
    <row r="55" spans="1:30" s="1213" customFormat="1" ht="18" customHeight="1">
      <c r="A55" s="609">
        <v>48</v>
      </c>
      <c r="B55" s="625"/>
      <c r="C55" s="1204"/>
      <c r="D55" s="730" t="s">
        <v>1080</v>
      </c>
      <c r="E55" s="627"/>
      <c r="F55" s="627"/>
      <c r="G55" s="627"/>
      <c r="H55" s="628"/>
      <c r="I55" s="419">
        <f>SUM(J55:Q55)</f>
        <v>156935</v>
      </c>
      <c r="J55" s="922">
        <v>97313</v>
      </c>
      <c r="K55" s="922">
        <v>25228</v>
      </c>
      <c r="L55" s="922">
        <v>30071</v>
      </c>
      <c r="M55" s="922">
        <v>0</v>
      </c>
      <c r="N55" s="922">
        <v>0</v>
      </c>
      <c r="O55" s="922">
        <v>4323</v>
      </c>
      <c r="P55" s="922">
        <v>0</v>
      </c>
      <c r="Q55" s="1108">
        <v>0</v>
      </c>
      <c r="R55" s="723"/>
      <c r="S55" s="723"/>
      <c r="T55" s="723"/>
      <c r="U55" s="723"/>
      <c r="V55" s="723"/>
      <c r="W55" s="723"/>
      <c r="X55" s="723"/>
      <c r="Y55" s="723"/>
      <c r="Z55" s="723"/>
      <c r="AA55" s="723"/>
      <c r="AB55" s="723"/>
      <c r="AC55" s="723"/>
      <c r="AD55" s="723"/>
    </row>
    <row r="56" spans="1:30" s="33" customFormat="1" ht="18" customHeight="1">
      <c r="A56" s="609">
        <v>49</v>
      </c>
      <c r="B56" s="342"/>
      <c r="C56" s="343"/>
      <c r="D56" s="748" t="s">
        <v>1084</v>
      </c>
      <c r="E56" s="348"/>
      <c r="F56" s="348"/>
      <c r="G56" s="348"/>
      <c r="H56" s="417"/>
      <c r="I56" s="923">
        <f>SUM(J56:Q56)</f>
        <v>0</v>
      </c>
      <c r="J56" s="424">
        <v>1500</v>
      </c>
      <c r="K56" s="424">
        <v>655</v>
      </c>
      <c r="L56" s="424">
        <v>-2155</v>
      </c>
      <c r="M56" s="424"/>
      <c r="N56" s="424"/>
      <c r="O56" s="424"/>
      <c r="P56" s="424"/>
      <c r="Q56" s="425"/>
      <c r="R56" s="99"/>
      <c r="S56" s="99"/>
      <c r="T56" s="99"/>
      <c r="U56" s="99"/>
      <c r="V56" s="99"/>
      <c r="W56" s="99"/>
      <c r="X56" s="99"/>
      <c r="Y56" s="99"/>
      <c r="Z56" s="99"/>
      <c r="AA56" s="99"/>
      <c r="AB56" s="99"/>
      <c r="AC56" s="99"/>
      <c r="AD56" s="99"/>
    </row>
    <row r="57" spans="1:30" s="33" customFormat="1" ht="18" customHeight="1">
      <c r="A57" s="609">
        <v>50</v>
      </c>
      <c r="B57" s="342"/>
      <c r="C57" s="343"/>
      <c r="D57" s="748" t="s">
        <v>1174</v>
      </c>
      <c r="E57" s="348"/>
      <c r="F57" s="348"/>
      <c r="G57" s="348"/>
      <c r="H57" s="417"/>
      <c r="I57" s="923">
        <f>SUM(J57:Q57)</f>
        <v>1237</v>
      </c>
      <c r="J57" s="424">
        <v>1014</v>
      </c>
      <c r="K57" s="424">
        <v>223</v>
      </c>
      <c r="L57" s="424"/>
      <c r="M57" s="424"/>
      <c r="N57" s="424"/>
      <c r="O57" s="424"/>
      <c r="P57" s="424"/>
      <c r="Q57" s="425"/>
      <c r="R57" s="99"/>
      <c r="S57" s="99"/>
      <c r="T57" s="99"/>
      <c r="U57" s="99"/>
      <c r="V57" s="99"/>
      <c r="W57" s="99"/>
      <c r="X57" s="99"/>
      <c r="Y57" s="99"/>
      <c r="Z57" s="99"/>
      <c r="AA57" s="99"/>
      <c r="AB57" s="99"/>
      <c r="AC57" s="99"/>
      <c r="AD57" s="99"/>
    </row>
    <row r="58" spans="1:30" s="33" customFormat="1" ht="18" customHeight="1">
      <c r="A58" s="609">
        <v>51</v>
      </c>
      <c r="B58" s="342"/>
      <c r="C58" s="343"/>
      <c r="D58" s="730" t="s">
        <v>1120</v>
      </c>
      <c r="E58" s="348"/>
      <c r="F58" s="348"/>
      <c r="G58" s="348"/>
      <c r="H58" s="417"/>
      <c r="I58" s="419">
        <f>SUM(I55:I57)</f>
        <v>158172</v>
      </c>
      <c r="J58" s="922">
        <f>SUM(J55:J57)</f>
        <v>99827</v>
      </c>
      <c r="K58" s="922">
        <f aca="true" t="shared" si="8" ref="K58:Q58">SUM(K55:K57)</f>
        <v>26106</v>
      </c>
      <c r="L58" s="922">
        <f t="shared" si="8"/>
        <v>27916</v>
      </c>
      <c r="M58" s="922">
        <f t="shared" si="8"/>
        <v>0</v>
      </c>
      <c r="N58" s="922">
        <f t="shared" si="8"/>
        <v>0</v>
      </c>
      <c r="O58" s="922">
        <f t="shared" si="8"/>
        <v>4323</v>
      </c>
      <c r="P58" s="922">
        <f t="shared" si="8"/>
        <v>0</v>
      </c>
      <c r="Q58" s="1108">
        <f t="shared" si="8"/>
        <v>0</v>
      </c>
      <c r="R58" s="99"/>
      <c r="S58" s="99"/>
      <c r="T58" s="99"/>
      <c r="U58" s="99"/>
      <c r="V58" s="99"/>
      <c r="W58" s="99"/>
      <c r="X58" s="99"/>
      <c r="Y58" s="99"/>
      <c r="Z58" s="99"/>
      <c r="AA58" s="99"/>
      <c r="AB58" s="99"/>
      <c r="AC58" s="99"/>
      <c r="AD58" s="99"/>
    </row>
    <row r="59" spans="1:30" s="34" customFormat="1" ht="18" customHeight="1">
      <c r="A59" s="609">
        <v>52</v>
      </c>
      <c r="B59" s="345"/>
      <c r="C59" s="346">
        <v>2</v>
      </c>
      <c r="D59" s="615" t="s">
        <v>190</v>
      </c>
      <c r="E59" s="614"/>
      <c r="F59" s="107">
        <v>2512</v>
      </c>
      <c r="G59" s="107">
        <v>402</v>
      </c>
      <c r="H59" s="416">
        <v>1617</v>
      </c>
      <c r="I59" s="418"/>
      <c r="J59" s="415"/>
      <c r="K59" s="415"/>
      <c r="L59" s="413"/>
      <c r="M59" s="413"/>
      <c r="N59" s="413"/>
      <c r="O59" s="413"/>
      <c r="P59" s="413"/>
      <c r="Q59" s="414"/>
      <c r="R59" s="129"/>
      <c r="S59" s="129"/>
      <c r="T59" s="129"/>
      <c r="U59" s="129"/>
      <c r="V59" s="129"/>
      <c r="W59" s="129"/>
      <c r="X59" s="129"/>
      <c r="Y59" s="129"/>
      <c r="Z59" s="129"/>
      <c r="AA59" s="129"/>
      <c r="AB59" s="129"/>
      <c r="AC59" s="129"/>
      <c r="AD59" s="129"/>
    </row>
    <row r="60" spans="1:30" s="1311" customFormat="1" ht="18" customHeight="1">
      <c r="A60" s="609">
        <v>53</v>
      </c>
      <c r="B60" s="1267"/>
      <c r="C60" s="1268"/>
      <c r="D60" s="1314" t="s">
        <v>453</v>
      </c>
      <c r="E60" s="1300"/>
      <c r="F60" s="1300"/>
      <c r="G60" s="1300"/>
      <c r="H60" s="1315"/>
      <c r="I60" s="1316">
        <f>SUM(J60:Q60)</f>
        <v>2259</v>
      </c>
      <c r="J60" s="1317">
        <v>1957</v>
      </c>
      <c r="K60" s="1317">
        <v>215</v>
      </c>
      <c r="L60" s="1317">
        <v>87</v>
      </c>
      <c r="M60" s="1317"/>
      <c r="N60" s="1317"/>
      <c r="O60" s="1317"/>
      <c r="P60" s="1317"/>
      <c r="Q60" s="1318"/>
      <c r="R60" s="1310"/>
      <c r="S60" s="1310"/>
      <c r="T60" s="1310"/>
      <c r="U60" s="1310"/>
      <c r="V60" s="1310"/>
      <c r="W60" s="1310"/>
      <c r="X60" s="1310"/>
      <c r="Y60" s="1310"/>
      <c r="Z60" s="1310"/>
      <c r="AA60" s="1310"/>
      <c r="AB60" s="1310"/>
      <c r="AC60" s="1310"/>
      <c r="AD60" s="1310"/>
    </row>
    <row r="61" spans="1:30" s="37" customFormat="1" ht="18" customHeight="1">
      <c r="A61" s="609">
        <v>54</v>
      </c>
      <c r="B61" s="342"/>
      <c r="C61" s="343"/>
      <c r="D61" s="747" t="s">
        <v>1080</v>
      </c>
      <c r="E61" s="378"/>
      <c r="F61" s="378"/>
      <c r="G61" s="378"/>
      <c r="H61" s="420"/>
      <c r="I61" s="134">
        <f>SUM(J61:Q61)</f>
        <v>2259</v>
      </c>
      <c r="J61" s="1154">
        <v>1957</v>
      </c>
      <c r="K61" s="1154">
        <v>215</v>
      </c>
      <c r="L61" s="1154">
        <v>87</v>
      </c>
      <c r="M61" s="1154">
        <v>0</v>
      </c>
      <c r="N61" s="1154">
        <v>0</v>
      </c>
      <c r="O61" s="1154">
        <v>0</v>
      </c>
      <c r="P61" s="1154">
        <v>0</v>
      </c>
      <c r="Q61" s="1155">
        <v>0</v>
      </c>
      <c r="R61" s="311"/>
      <c r="S61" s="311"/>
      <c r="T61" s="311"/>
      <c r="U61" s="311"/>
      <c r="V61" s="311"/>
      <c r="W61" s="311"/>
      <c r="X61" s="311"/>
      <c r="Y61" s="311"/>
      <c r="Z61" s="311"/>
      <c r="AA61" s="311"/>
      <c r="AB61" s="311"/>
      <c r="AC61" s="311"/>
      <c r="AD61" s="311"/>
    </row>
    <row r="62" spans="1:30" s="37" customFormat="1" ht="18" customHeight="1">
      <c r="A62" s="609">
        <v>55</v>
      </c>
      <c r="B62" s="342"/>
      <c r="C62" s="343"/>
      <c r="D62" s="748" t="s">
        <v>644</v>
      </c>
      <c r="E62" s="348"/>
      <c r="F62" s="348"/>
      <c r="G62" s="348"/>
      <c r="H62" s="417"/>
      <c r="I62" s="923">
        <f>SUM(J62:Q62)</f>
        <v>0</v>
      </c>
      <c r="J62" s="424"/>
      <c r="K62" s="424"/>
      <c r="L62" s="424"/>
      <c r="M62" s="424"/>
      <c r="N62" s="424"/>
      <c r="O62" s="424"/>
      <c r="P62" s="424"/>
      <c r="Q62" s="425"/>
      <c r="R62" s="311"/>
      <c r="S62" s="311"/>
      <c r="T62" s="311"/>
      <c r="U62" s="311"/>
      <c r="V62" s="311"/>
      <c r="W62" s="311"/>
      <c r="X62" s="311"/>
      <c r="Y62" s="311"/>
      <c r="Z62" s="311"/>
      <c r="AA62" s="311"/>
      <c r="AB62" s="311"/>
      <c r="AC62" s="311"/>
      <c r="AD62" s="311"/>
    </row>
    <row r="63" spans="1:30" s="37" customFormat="1" ht="18" customHeight="1" thickBot="1">
      <c r="A63" s="609">
        <v>56</v>
      </c>
      <c r="B63" s="342"/>
      <c r="C63" s="376"/>
      <c r="D63" s="747" t="s">
        <v>1120</v>
      </c>
      <c r="E63" s="734"/>
      <c r="F63" s="734"/>
      <c r="G63" s="734"/>
      <c r="H63" s="736"/>
      <c r="I63" s="737">
        <f>SUM(I61:I62)</f>
        <v>2259</v>
      </c>
      <c r="J63" s="1091">
        <f>SUM(J61:J62)</f>
        <v>1957</v>
      </c>
      <c r="K63" s="1091">
        <f aca="true" t="shared" si="9" ref="K63:Q63">SUM(K61:K62)</f>
        <v>215</v>
      </c>
      <c r="L63" s="1091">
        <f t="shared" si="9"/>
        <v>87</v>
      </c>
      <c r="M63" s="1091">
        <f t="shared" si="9"/>
        <v>0</v>
      </c>
      <c r="N63" s="1091">
        <f t="shared" si="9"/>
        <v>0</v>
      </c>
      <c r="O63" s="1091">
        <f t="shared" si="9"/>
        <v>0</v>
      </c>
      <c r="P63" s="1091">
        <f t="shared" si="9"/>
        <v>0</v>
      </c>
      <c r="Q63" s="1193">
        <f t="shared" si="9"/>
        <v>0</v>
      </c>
      <c r="R63" s="311"/>
      <c r="S63" s="311"/>
      <c r="T63" s="311"/>
      <c r="U63" s="311"/>
      <c r="V63" s="311"/>
      <c r="W63" s="311"/>
      <c r="X63" s="311"/>
      <c r="Y63" s="311"/>
      <c r="Z63" s="311"/>
      <c r="AA63" s="311"/>
      <c r="AB63" s="311"/>
      <c r="AC63" s="311"/>
      <c r="AD63" s="311"/>
    </row>
    <row r="64" spans="1:30" s="37" customFormat="1" ht="18" customHeight="1" thickTop="1">
      <c r="A64" s="609">
        <v>57</v>
      </c>
      <c r="B64" s="342"/>
      <c r="C64" s="897"/>
      <c r="D64" s="1107" t="s">
        <v>195</v>
      </c>
      <c r="E64" s="918"/>
      <c r="F64" s="898">
        <f>SUM(F7:F59)</f>
        <v>1503739</v>
      </c>
      <c r="G64" s="898">
        <f>SUM(G7:G59)</f>
        <v>1504434</v>
      </c>
      <c r="H64" s="967">
        <f>SUM(H7:H59)</f>
        <v>1592154</v>
      </c>
      <c r="I64" s="103"/>
      <c r="J64" s="926"/>
      <c r="K64" s="926"/>
      <c r="L64" s="926"/>
      <c r="M64" s="926"/>
      <c r="N64" s="926"/>
      <c r="O64" s="926"/>
      <c r="P64" s="926"/>
      <c r="Q64" s="1109"/>
      <c r="R64" s="311"/>
      <c r="S64" s="311"/>
      <c r="T64" s="311"/>
      <c r="U64" s="311"/>
      <c r="V64" s="311"/>
      <c r="W64" s="311"/>
      <c r="X64" s="311"/>
      <c r="Y64" s="311"/>
      <c r="Z64" s="311"/>
      <c r="AA64" s="311"/>
      <c r="AB64" s="311"/>
      <c r="AC64" s="311"/>
      <c r="AD64" s="311"/>
    </row>
    <row r="65" spans="1:30" s="38" customFormat="1" ht="18" customHeight="1">
      <c r="A65" s="609">
        <v>58</v>
      </c>
      <c r="B65" s="1324"/>
      <c r="C65" s="1288"/>
      <c r="D65" s="1269" t="s">
        <v>453</v>
      </c>
      <c r="E65" s="1288"/>
      <c r="F65" s="1288"/>
      <c r="G65" s="1288"/>
      <c r="H65" s="1472"/>
      <c r="I65" s="1345">
        <f aca="true" t="shared" si="10" ref="I65:Q65">I60+I54+I46+I35+I27+I18+I10</f>
        <v>1653493</v>
      </c>
      <c r="J65" s="1280">
        <f t="shared" si="10"/>
        <v>1045625</v>
      </c>
      <c r="K65" s="1280">
        <f t="shared" si="10"/>
        <v>256561</v>
      </c>
      <c r="L65" s="1280">
        <f t="shared" si="10"/>
        <v>335853</v>
      </c>
      <c r="M65" s="1280">
        <f t="shared" si="10"/>
        <v>0</v>
      </c>
      <c r="N65" s="1280">
        <f t="shared" si="10"/>
        <v>0</v>
      </c>
      <c r="O65" s="1280">
        <f t="shared" si="10"/>
        <v>15454</v>
      </c>
      <c r="P65" s="1280">
        <f t="shared" si="10"/>
        <v>0</v>
      </c>
      <c r="Q65" s="1281">
        <f t="shared" si="10"/>
        <v>0</v>
      </c>
      <c r="R65" s="422"/>
      <c r="S65" s="422"/>
      <c r="T65" s="422"/>
      <c r="U65" s="422"/>
      <c r="V65" s="422"/>
      <c r="W65" s="422"/>
      <c r="X65" s="422"/>
      <c r="Y65" s="422"/>
      <c r="Z65" s="422"/>
      <c r="AA65" s="422"/>
      <c r="AB65" s="422"/>
      <c r="AC65" s="422"/>
      <c r="AD65" s="422"/>
    </row>
    <row r="66" spans="1:30" s="38" customFormat="1" ht="18" customHeight="1">
      <c r="A66" s="609">
        <v>59</v>
      </c>
      <c r="B66" s="924"/>
      <c r="C66" s="900"/>
      <c r="D66" s="730" t="s">
        <v>1080</v>
      </c>
      <c r="E66" s="896"/>
      <c r="F66" s="896"/>
      <c r="G66" s="896"/>
      <c r="H66" s="925"/>
      <c r="I66" s="418">
        <f aca="true" t="shared" si="11" ref="I66:Q66">I61+I55+I47+I36+I28+I19+I11</f>
        <v>1736169</v>
      </c>
      <c r="J66" s="627">
        <f t="shared" si="11"/>
        <v>1079936</v>
      </c>
      <c r="K66" s="627">
        <f t="shared" si="11"/>
        <v>265876</v>
      </c>
      <c r="L66" s="627">
        <f t="shared" si="11"/>
        <v>358625</v>
      </c>
      <c r="M66" s="627">
        <f t="shared" si="11"/>
        <v>0</v>
      </c>
      <c r="N66" s="627">
        <f t="shared" si="11"/>
        <v>0</v>
      </c>
      <c r="O66" s="627">
        <f t="shared" si="11"/>
        <v>31602</v>
      </c>
      <c r="P66" s="627">
        <f t="shared" si="11"/>
        <v>130</v>
      </c>
      <c r="Q66" s="350">
        <f t="shared" si="11"/>
        <v>0</v>
      </c>
      <c r="R66" s="422"/>
      <c r="S66" s="422"/>
      <c r="T66" s="422"/>
      <c r="U66" s="422"/>
      <c r="V66" s="422"/>
      <c r="W66" s="422"/>
      <c r="X66" s="422"/>
      <c r="Y66" s="422"/>
      <c r="Z66" s="422"/>
      <c r="AA66" s="422"/>
      <c r="AB66" s="422"/>
      <c r="AC66" s="422"/>
      <c r="AD66" s="422"/>
    </row>
    <row r="67" spans="1:30" s="38" customFormat="1" ht="18" customHeight="1">
      <c r="A67" s="609">
        <v>60</v>
      </c>
      <c r="B67" s="924"/>
      <c r="C67" s="900"/>
      <c r="D67" s="748" t="s">
        <v>644</v>
      </c>
      <c r="E67" s="900"/>
      <c r="F67" s="900"/>
      <c r="G67" s="900"/>
      <c r="H67" s="927"/>
      <c r="I67" s="606">
        <f>SUM(J67:Q67)</f>
        <v>33316</v>
      </c>
      <c r="J67" s="349">
        <f>J62+J56+J49+J48+J37+J30+J29+J20+J12+J57+J38+J21+J22+J13+J41+J40+J39+J50+J31+J14+J42+J23</f>
        <v>30907</v>
      </c>
      <c r="K67" s="349">
        <f aca="true" t="shared" si="12" ref="K67:Q67">K62+K56+K49+K48+K37+K30+K29+K20+K12+K57+K38+K21+K22+K13+K41+K40+K39+K50+K31+K14+K42+K23</f>
        <v>9629</v>
      </c>
      <c r="L67" s="349">
        <f t="shared" si="12"/>
        <v>-8320</v>
      </c>
      <c r="M67" s="349">
        <f t="shared" si="12"/>
        <v>0</v>
      </c>
      <c r="N67" s="349">
        <f t="shared" si="12"/>
        <v>0</v>
      </c>
      <c r="O67" s="349">
        <f t="shared" si="12"/>
        <v>1100</v>
      </c>
      <c r="P67" s="349">
        <f t="shared" si="12"/>
        <v>0</v>
      </c>
      <c r="Q67" s="920">
        <f t="shared" si="12"/>
        <v>0</v>
      </c>
      <c r="R67" s="422"/>
      <c r="S67" s="422"/>
      <c r="T67" s="422"/>
      <c r="U67" s="422"/>
      <c r="V67" s="422"/>
      <c r="W67" s="422"/>
      <c r="X67" s="422"/>
      <c r="Y67" s="422"/>
      <c r="Z67" s="422"/>
      <c r="AA67" s="422"/>
      <c r="AB67" s="422"/>
      <c r="AC67" s="422"/>
      <c r="AD67" s="422"/>
    </row>
    <row r="68" spans="1:30" s="38" customFormat="1" ht="18" customHeight="1" thickBot="1">
      <c r="A68" s="609">
        <v>61</v>
      </c>
      <c r="B68" s="924"/>
      <c r="C68" s="906"/>
      <c r="D68" s="928" t="s">
        <v>1120</v>
      </c>
      <c r="E68" s="906"/>
      <c r="F68" s="906"/>
      <c r="G68" s="906"/>
      <c r="H68" s="929"/>
      <c r="I68" s="1471">
        <f>J68+K68+L68+M68+N68+O68+P68+Q68</f>
        <v>1769485</v>
      </c>
      <c r="J68" s="905">
        <f>SUM(J66:J67)</f>
        <v>1110843</v>
      </c>
      <c r="K68" s="905">
        <f aca="true" t="shared" si="13" ref="K68:Q68">SUM(K66:K67)</f>
        <v>275505</v>
      </c>
      <c r="L68" s="905">
        <f t="shared" si="13"/>
        <v>350305</v>
      </c>
      <c r="M68" s="905">
        <f t="shared" si="13"/>
        <v>0</v>
      </c>
      <c r="N68" s="905">
        <f t="shared" si="13"/>
        <v>0</v>
      </c>
      <c r="O68" s="905">
        <f t="shared" si="13"/>
        <v>32702</v>
      </c>
      <c r="P68" s="905">
        <f t="shared" si="13"/>
        <v>130</v>
      </c>
      <c r="Q68" s="907">
        <f t="shared" si="13"/>
        <v>0</v>
      </c>
      <c r="R68" s="422"/>
      <c r="S68" s="422"/>
      <c r="T68" s="422"/>
      <c r="U68" s="422"/>
      <c r="V68" s="422"/>
      <c r="W68" s="422"/>
      <c r="X68" s="422"/>
      <c r="Y68" s="422"/>
      <c r="Z68" s="422"/>
      <c r="AA68" s="422"/>
      <c r="AB68" s="422"/>
      <c r="AC68" s="422"/>
      <c r="AD68" s="422"/>
    </row>
    <row r="69" spans="1:30" s="34" customFormat="1" ht="30.75" thickTop="1">
      <c r="A69" s="609">
        <v>62</v>
      </c>
      <c r="B69" s="356">
        <v>7</v>
      </c>
      <c r="C69" s="357"/>
      <c r="D69" s="408" t="s">
        <v>482</v>
      </c>
      <c r="E69" s="616" t="s">
        <v>24</v>
      </c>
      <c r="F69" s="370">
        <f>163501+495729</f>
        <v>659230</v>
      </c>
      <c r="G69" s="370">
        <f>141258+440559</f>
        <v>581817</v>
      </c>
      <c r="H69" s="617">
        <f>663641+93792</f>
        <v>757433</v>
      </c>
      <c r="I69" s="579"/>
      <c r="J69" s="370"/>
      <c r="K69" s="370"/>
      <c r="L69" s="370"/>
      <c r="M69" s="370"/>
      <c r="N69" s="370"/>
      <c r="O69" s="370"/>
      <c r="P69" s="370"/>
      <c r="Q69" s="423"/>
      <c r="R69" s="129"/>
      <c r="S69" s="129"/>
      <c r="T69" s="129"/>
      <c r="U69" s="129"/>
      <c r="V69" s="129"/>
      <c r="W69" s="129"/>
      <c r="X69" s="129"/>
      <c r="Y69" s="129"/>
      <c r="Z69" s="129"/>
      <c r="AA69" s="129"/>
      <c r="AB69" s="129"/>
      <c r="AC69" s="129"/>
      <c r="AD69" s="129"/>
    </row>
    <row r="70" spans="1:30" s="1311" customFormat="1" ht="18" customHeight="1">
      <c r="A70" s="609">
        <v>63</v>
      </c>
      <c r="B70" s="1267"/>
      <c r="C70" s="1268"/>
      <c r="D70" s="1269" t="s">
        <v>453</v>
      </c>
      <c r="E70" s="1280"/>
      <c r="F70" s="1280"/>
      <c r="G70" s="1280"/>
      <c r="H70" s="1306"/>
      <c r="I70" s="1307">
        <f aca="true" t="shared" si="14" ref="I70:I79">SUM(J70:Q70)</f>
        <v>711948</v>
      </c>
      <c r="J70" s="1308">
        <v>463065</v>
      </c>
      <c r="K70" s="1308">
        <v>115195</v>
      </c>
      <c r="L70" s="1308">
        <v>130688</v>
      </c>
      <c r="M70" s="1308"/>
      <c r="N70" s="1308"/>
      <c r="O70" s="1308">
        <v>3000</v>
      </c>
      <c r="P70" s="1308"/>
      <c r="Q70" s="1309"/>
      <c r="R70" s="1310"/>
      <c r="S70" s="1310"/>
      <c r="T70" s="1310"/>
      <c r="U70" s="1310"/>
      <c r="V70" s="1310"/>
      <c r="W70" s="1310"/>
      <c r="X70" s="1310"/>
      <c r="Y70" s="1310"/>
      <c r="Z70" s="1310"/>
      <c r="AA70" s="1310"/>
      <c r="AB70" s="1310"/>
      <c r="AC70" s="1310"/>
      <c r="AD70" s="1310"/>
    </row>
    <row r="71" spans="1:30" s="37" customFormat="1" ht="18" customHeight="1">
      <c r="A71" s="609">
        <v>64</v>
      </c>
      <c r="B71" s="625"/>
      <c r="C71" s="1204"/>
      <c r="D71" s="730" t="s">
        <v>1080</v>
      </c>
      <c r="E71" s="627"/>
      <c r="F71" s="627"/>
      <c r="G71" s="627"/>
      <c r="H71" s="628"/>
      <c r="I71" s="419">
        <f t="shared" si="14"/>
        <v>820457</v>
      </c>
      <c r="J71" s="922">
        <v>540904</v>
      </c>
      <c r="K71" s="922">
        <v>133594</v>
      </c>
      <c r="L71" s="922">
        <v>140159</v>
      </c>
      <c r="M71" s="922">
        <v>0</v>
      </c>
      <c r="N71" s="922">
        <v>1000</v>
      </c>
      <c r="O71" s="922">
        <v>4800</v>
      </c>
      <c r="P71" s="922">
        <v>0</v>
      </c>
      <c r="Q71" s="1108">
        <v>0</v>
      </c>
      <c r="R71" s="311"/>
      <c r="S71" s="311"/>
      <c r="T71" s="311"/>
      <c r="U71" s="311"/>
      <c r="V71" s="311"/>
      <c r="W71" s="311"/>
      <c r="X71" s="311"/>
      <c r="Y71" s="311"/>
      <c r="Z71" s="311"/>
      <c r="AA71" s="311"/>
      <c r="AB71" s="311"/>
      <c r="AC71" s="311"/>
      <c r="AD71" s="311"/>
    </row>
    <row r="72" spans="1:30" s="37" customFormat="1" ht="18" customHeight="1">
      <c r="A72" s="609">
        <v>65</v>
      </c>
      <c r="B72" s="342"/>
      <c r="C72" s="343"/>
      <c r="D72" s="748" t="s">
        <v>1131</v>
      </c>
      <c r="E72" s="348"/>
      <c r="F72" s="348"/>
      <c r="G72" s="348"/>
      <c r="H72" s="417"/>
      <c r="I72" s="923">
        <f t="shared" si="14"/>
        <v>882</v>
      </c>
      <c r="J72" s="424">
        <v>723</v>
      </c>
      <c r="K72" s="424">
        <v>159</v>
      </c>
      <c r="L72" s="424"/>
      <c r="M72" s="424"/>
      <c r="N72" s="424"/>
      <c r="O72" s="424"/>
      <c r="P72" s="424"/>
      <c r="Q72" s="425"/>
      <c r="R72" s="311"/>
      <c r="S72" s="311"/>
      <c r="T72" s="311"/>
      <c r="U72" s="311"/>
      <c r="V72" s="311"/>
      <c r="W72" s="311"/>
      <c r="X72" s="311"/>
      <c r="Y72" s="311"/>
      <c r="Z72" s="311"/>
      <c r="AA72" s="311"/>
      <c r="AB72" s="311"/>
      <c r="AC72" s="311"/>
      <c r="AD72" s="311"/>
    </row>
    <row r="73" spans="1:30" s="37" customFormat="1" ht="18" customHeight="1">
      <c r="A73" s="609">
        <v>66</v>
      </c>
      <c r="B73" s="342"/>
      <c r="C73" s="343"/>
      <c r="D73" s="748" t="s">
        <v>1126</v>
      </c>
      <c r="E73" s="348"/>
      <c r="F73" s="348"/>
      <c r="G73" s="348"/>
      <c r="H73" s="417"/>
      <c r="I73" s="923">
        <f t="shared" si="14"/>
        <v>932</v>
      </c>
      <c r="J73" s="424">
        <v>764</v>
      </c>
      <c r="K73" s="424">
        <v>168</v>
      </c>
      <c r="L73" s="424"/>
      <c r="M73" s="424"/>
      <c r="N73" s="424"/>
      <c r="O73" s="424"/>
      <c r="P73" s="424"/>
      <c r="Q73" s="425"/>
      <c r="R73" s="311"/>
      <c r="S73" s="311"/>
      <c r="T73" s="311"/>
      <c r="U73" s="311"/>
      <c r="V73" s="311"/>
      <c r="W73" s="311"/>
      <c r="X73" s="311"/>
      <c r="Y73" s="311"/>
      <c r="Z73" s="311"/>
      <c r="AA73" s="311"/>
      <c r="AB73" s="311"/>
      <c r="AC73" s="311"/>
      <c r="AD73" s="311"/>
    </row>
    <row r="74" spans="1:30" s="37" customFormat="1" ht="18" customHeight="1">
      <c r="A74" s="609">
        <v>67</v>
      </c>
      <c r="B74" s="342"/>
      <c r="C74" s="343"/>
      <c r="D74" s="748" t="s">
        <v>1127</v>
      </c>
      <c r="E74" s="348"/>
      <c r="F74" s="348"/>
      <c r="G74" s="348"/>
      <c r="H74" s="417"/>
      <c r="I74" s="923">
        <f t="shared" si="14"/>
        <v>4291</v>
      </c>
      <c r="J74" s="424">
        <v>3517</v>
      </c>
      <c r="K74" s="424">
        <v>774</v>
      </c>
      <c r="L74" s="424"/>
      <c r="M74" s="424"/>
      <c r="N74" s="424"/>
      <c r="O74" s="424"/>
      <c r="P74" s="424"/>
      <c r="Q74" s="425"/>
      <c r="R74" s="311"/>
      <c r="S74" s="311"/>
      <c r="T74" s="311"/>
      <c r="U74" s="311"/>
      <c r="V74" s="311"/>
      <c r="W74" s="311"/>
      <c r="X74" s="311"/>
      <c r="Y74" s="311"/>
      <c r="Z74" s="311"/>
      <c r="AA74" s="311"/>
      <c r="AB74" s="311"/>
      <c r="AC74" s="311"/>
      <c r="AD74" s="311"/>
    </row>
    <row r="75" spans="1:30" s="37" customFormat="1" ht="18" customHeight="1">
      <c r="A75" s="609">
        <v>68</v>
      </c>
      <c r="B75" s="342"/>
      <c r="C75" s="343"/>
      <c r="D75" s="748" t="s">
        <v>1172</v>
      </c>
      <c r="E75" s="348"/>
      <c r="F75" s="348"/>
      <c r="G75" s="348"/>
      <c r="H75" s="417"/>
      <c r="I75" s="923">
        <f t="shared" si="14"/>
        <v>-2074</v>
      </c>
      <c r="J75" s="424"/>
      <c r="K75" s="424"/>
      <c r="L75" s="424">
        <v>-2074</v>
      </c>
      <c r="M75" s="424"/>
      <c r="N75" s="424"/>
      <c r="O75" s="424"/>
      <c r="P75" s="424"/>
      <c r="Q75" s="425"/>
      <c r="R75" s="311"/>
      <c r="S75" s="311"/>
      <c r="T75" s="311"/>
      <c r="U75" s="311"/>
      <c r="V75" s="311"/>
      <c r="W75" s="311"/>
      <c r="X75" s="311"/>
      <c r="Y75" s="311"/>
      <c r="Z75" s="311"/>
      <c r="AA75" s="311"/>
      <c r="AB75" s="311"/>
      <c r="AC75" s="311"/>
      <c r="AD75" s="311"/>
    </row>
    <row r="76" spans="1:30" s="37" customFormat="1" ht="18" customHeight="1">
      <c r="A76" s="609">
        <v>69</v>
      </c>
      <c r="B76" s="342"/>
      <c r="C76" s="343"/>
      <c r="D76" s="748" t="s">
        <v>1168</v>
      </c>
      <c r="E76" s="348"/>
      <c r="F76" s="348"/>
      <c r="G76" s="348"/>
      <c r="H76" s="417"/>
      <c r="I76" s="923">
        <f t="shared" si="14"/>
        <v>2173</v>
      </c>
      <c r="J76" s="424">
        <v>1000</v>
      </c>
      <c r="K76" s="424">
        <v>1000</v>
      </c>
      <c r="L76" s="424">
        <v>173</v>
      </c>
      <c r="M76" s="424"/>
      <c r="N76" s="424"/>
      <c r="O76" s="424"/>
      <c r="P76" s="424"/>
      <c r="Q76" s="425"/>
      <c r="R76" s="311"/>
      <c r="S76" s="311"/>
      <c r="T76" s="311"/>
      <c r="U76" s="311"/>
      <c r="V76" s="311"/>
      <c r="W76" s="311"/>
      <c r="X76" s="311"/>
      <c r="Y76" s="311"/>
      <c r="Z76" s="311"/>
      <c r="AA76" s="311"/>
      <c r="AB76" s="311"/>
      <c r="AC76" s="311"/>
      <c r="AD76" s="311"/>
    </row>
    <row r="77" spans="1:30" s="37" customFormat="1" ht="18" customHeight="1">
      <c r="A77" s="609">
        <v>70</v>
      </c>
      <c r="B77" s="342"/>
      <c r="C77" s="343"/>
      <c r="D77" s="748" t="s">
        <v>1140</v>
      </c>
      <c r="E77" s="348"/>
      <c r="F77" s="348"/>
      <c r="G77" s="348"/>
      <c r="H77" s="417"/>
      <c r="I77" s="923">
        <f t="shared" si="14"/>
        <v>0</v>
      </c>
      <c r="J77" s="424"/>
      <c r="K77" s="424"/>
      <c r="L77" s="424">
        <v>-9450</v>
      </c>
      <c r="M77" s="424"/>
      <c r="N77" s="424"/>
      <c r="O77" s="424">
        <v>9450</v>
      </c>
      <c r="P77" s="424"/>
      <c r="Q77" s="425"/>
      <c r="R77" s="311"/>
      <c r="S77" s="311"/>
      <c r="T77" s="311"/>
      <c r="U77" s="311"/>
      <c r="V77" s="311"/>
      <c r="W77" s="311"/>
      <c r="X77" s="311"/>
      <c r="Y77" s="311"/>
      <c r="Z77" s="311"/>
      <c r="AA77" s="311"/>
      <c r="AB77" s="311"/>
      <c r="AC77" s="311"/>
      <c r="AD77" s="311"/>
    </row>
    <row r="78" spans="1:30" s="37" customFormat="1" ht="18" customHeight="1">
      <c r="A78" s="609">
        <v>71</v>
      </c>
      <c r="B78" s="342"/>
      <c r="C78" s="343"/>
      <c r="D78" s="748" t="s">
        <v>1173</v>
      </c>
      <c r="E78" s="348"/>
      <c r="F78" s="348"/>
      <c r="G78" s="348"/>
      <c r="H78" s="417"/>
      <c r="I78" s="923">
        <f t="shared" si="14"/>
        <v>13627</v>
      </c>
      <c r="J78" s="424">
        <v>11170</v>
      </c>
      <c r="K78" s="424">
        <v>2457</v>
      </c>
      <c r="L78" s="424"/>
      <c r="M78" s="424"/>
      <c r="N78" s="424"/>
      <c r="O78" s="424"/>
      <c r="P78" s="424"/>
      <c r="Q78" s="425"/>
      <c r="R78" s="311"/>
      <c r="S78" s="311"/>
      <c r="T78" s="311"/>
      <c r="U78" s="311"/>
      <c r="V78" s="311"/>
      <c r="W78" s="311"/>
      <c r="X78" s="311"/>
      <c r="Y78" s="311"/>
      <c r="Z78" s="311"/>
      <c r="AA78" s="311"/>
      <c r="AB78" s="311"/>
      <c r="AC78" s="311"/>
      <c r="AD78" s="311"/>
    </row>
    <row r="79" spans="1:30" s="37" customFormat="1" ht="18" customHeight="1">
      <c r="A79" s="609">
        <v>72</v>
      </c>
      <c r="B79" s="342"/>
      <c r="C79" s="343"/>
      <c r="D79" s="748" t="s">
        <v>1199</v>
      </c>
      <c r="E79" s="348"/>
      <c r="F79" s="348"/>
      <c r="G79" s="348"/>
      <c r="H79" s="417"/>
      <c r="I79" s="923">
        <f t="shared" si="14"/>
        <v>50</v>
      </c>
      <c r="J79" s="424"/>
      <c r="K79" s="424"/>
      <c r="L79" s="424">
        <v>50</v>
      </c>
      <c r="M79" s="424"/>
      <c r="N79" s="424"/>
      <c r="O79" s="424"/>
      <c r="P79" s="424"/>
      <c r="Q79" s="425"/>
      <c r="R79" s="311"/>
      <c r="S79" s="311"/>
      <c r="T79" s="311"/>
      <c r="U79" s="311"/>
      <c r="V79" s="311"/>
      <c r="W79" s="311"/>
      <c r="X79" s="311"/>
      <c r="Y79" s="311"/>
      <c r="Z79" s="311"/>
      <c r="AA79" s="311"/>
      <c r="AB79" s="311"/>
      <c r="AC79" s="311"/>
      <c r="AD79" s="311"/>
    </row>
    <row r="80" spans="1:30" s="37" customFormat="1" ht="18" customHeight="1">
      <c r="A80" s="609">
        <v>73</v>
      </c>
      <c r="B80" s="342"/>
      <c r="C80" s="343"/>
      <c r="D80" s="730" t="s">
        <v>1120</v>
      </c>
      <c r="E80" s="348"/>
      <c r="F80" s="348"/>
      <c r="G80" s="348"/>
      <c r="H80" s="417"/>
      <c r="I80" s="134">
        <f>SUM(J80:Q80)</f>
        <v>840338</v>
      </c>
      <c r="J80" s="922">
        <f>SUM(J71:J79)</f>
        <v>558078</v>
      </c>
      <c r="K80" s="922">
        <f aca="true" t="shared" si="15" ref="K80:Q80">SUM(K71:K79)</f>
        <v>138152</v>
      </c>
      <c r="L80" s="922">
        <f t="shared" si="15"/>
        <v>128858</v>
      </c>
      <c r="M80" s="922">
        <f t="shared" si="15"/>
        <v>0</v>
      </c>
      <c r="N80" s="922">
        <f t="shared" si="15"/>
        <v>1000</v>
      </c>
      <c r="O80" s="922">
        <f t="shared" si="15"/>
        <v>14250</v>
      </c>
      <c r="P80" s="922">
        <f t="shared" si="15"/>
        <v>0</v>
      </c>
      <c r="Q80" s="1108">
        <f t="shared" si="15"/>
        <v>0</v>
      </c>
      <c r="R80" s="311"/>
      <c r="S80" s="311"/>
      <c r="T80" s="311"/>
      <c r="U80" s="311"/>
      <c r="V80" s="311"/>
      <c r="W80" s="311"/>
      <c r="X80" s="311"/>
      <c r="Y80" s="311"/>
      <c r="Z80" s="311"/>
      <c r="AA80" s="311"/>
      <c r="AB80" s="311"/>
      <c r="AC80" s="311"/>
      <c r="AD80" s="311"/>
    </row>
    <row r="81" spans="1:30" s="37" customFormat="1" ht="18" customHeight="1">
      <c r="A81" s="609">
        <v>74</v>
      </c>
      <c r="B81" s="345"/>
      <c r="C81" s="346">
        <v>1</v>
      </c>
      <c r="D81" s="615" t="s">
        <v>190</v>
      </c>
      <c r="E81" s="618"/>
      <c r="F81" s="107">
        <v>603</v>
      </c>
      <c r="G81" s="107">
        <v>90</v>
      </c>
      <c r="H81" s="416">
        <v>266</v>
      </c>
      <c r="I81" s="428"/>
      <c r="J81" s="411"/>
      <c r="K81" s="411"/>
      <c r="L81" s="411"/>
      <c r="M81" s="424"/>
      <c r="N81" s="424"/>
      <c r="O81" s="424"/>
      <c r="P81" s="424"/>
      <c r="Q81" s="425"/>
      <c r="R81" s="311"/>
      <c r="S81" s="311"/>
      <c r="T81" s="311"/>
      <c r="U81" s="311"/>
      <c r="V81" s="311"/>
      <c r="W81" s="311"/>
      <c r="X81" s="311"/>
      <c r="Y81" s="311"/>
      <c r="Z81" s="311"/>
      <c r="AA81" s="311"/>
      <c r="AB81" s="311"/>
      <c r="AC81" s="311"/>
      <c r="AD81" s="311"/>
    </row>
    <row r="82" spans="1:30" s="1275" customFormat="1" ht="18" customHeight="1">
      <c r="A82" s="609">
        <v>75</v>
      </c>
      <c r="B82" s="1267"/>
      <c r="C82" s="1268"/>
      <c r="D82" s="1319" t="s">
        <v>453</v>
      </c>
      <c r="E82" s="1320"/>
      <c r="F82" s="1280"/>
      <c r="G82" s="1280"/>
      <c r="H82" s="1306"/>
      <c r="I82" s="1307">
        <f>SUM(J82:Q82)</f>
        <v>0</v>
      </c>
      <c r="J82" s="1308"/>
      <c r="K82" s="1308"/>
      <c r="L82" s="1308"/>
      <c r="M82" s="1308"/>
      <c r="N82" s="1308"/>
      <c r="O82" s="1308"/>
      <c r="P82" s="1308"/>
      <c r="Q82" s="1309"/>
      <c r="R82" s="1321"/>
      <c r="S82" s="1321"/>
      <c r="T82" s="1321"/>
      <c r="U82" s="1321"/>
      <c r="V82" s="1321"/>
      <c r="W82" s="1321"/>
      <c r="X82" s="1321"/>
      <c r="Y82" s="1321"/>
      <c r="Z82" s="1321"/>
      <c r="AA82" s="1321"/>
      <c r="AB82" s="1321"/>
      <c r="AC82" s="1321"/>
      <c r="AD82" s="1321"/>
    </row>
    <row r="83" spans="1:30" s="125" customFormat="1" ht="18" customHeight="1">
      <c r="A83" s="609">
        <v>76</v>
      </c>
      <c r="B83" s="625"/>
      <c r="C83" s="1204"/>
      <c r="D83" s="747" t="s">
        <v>1080</v>
      </c>
      <c r="E83" s="957"/>
      <c r="F83" s="627"/>
      <c r="G83" s="627"/>
      <c r="H83" s="628"/>
      <c r="I83" s="419">
        <f>SUM(J83:Q83)</f>
        <v>0</v>
      </c>
      <c r="J83" s="922">
        <v>0</v>
      </c>
      <c r="K83" s="922">
        <v>0</v>
      </c>
      <c r="L83" s="922">
        <v>0</v>
      </c>
      <c r="M83" s="922">
        <v>0</v>
      </c>
      <c r="N83" s="922">
        <v>0</v>
      </c>
      <c r="O83" s="922">
        <v>0</v>
      </c>
      <c r="P83" s="922">
        <v>0</v>
      </c>
      <c r="Q83" s="1108">
        <v>0</v>
      </c>
      <c r="R83" s="1214"/>
      <c r="S83" s="1214"/>
      <c r="T83" s="1214"/>
      <c r="U83" s="1214"/>
      <c r="V83" s="1214"/>
      <c r="W83" s="1214"/>
      <c r="X83" s="1214"/>
      <c r="Y83" s="1214"/>
      <c r="Z83" s="1214"/>
      <c r="AA83" s="1214"/>
      <c r="AB83" s="1214"/>
      <c r="AC83" s="1214"/>
      <c r="AD83" s="1214"/>
    </row>
    <row r="84" spans="1:30" s="35" customFormat="1" ht="18" customHeight="1">
      <c r="A84" s="609">
        <v>77</v>
      </c>
      <c r="B84" s="342"/>
      <c r="C84" s="343"/>
      <c r="D84" s="748" t="s">
        <v>644</v>
      </c>
      <c r="E84" s="619"/>
      <c r="F84" s="348"/>
      <c r="G84" s="348"/>
      <c r="H84" s="417"/>
      <c r="I84" s="923">
        <f>SUM(J84:Q84)</f>
        <v>0</v>
      </c>
      <c r="J84" s="424"/>
      <c r="K84" s="424"/>
      <c r="L84" s="424"/>
      <c r="M84" s="424"/>
      <c r="N84" s="424"/>
      <c r="O84" s="424"/>
      <c r="P84" s="424"/>
      <c r="Q84" s="425"/>
      <c r="R84" s="312"/>
      <c r="S84" s="312"/>
      <c r="T84" s="312"/>
      <c r="U84" s="312"/>
      <c r="V84" s="312"/>
      <c r="W84" s="312"/>
      <c r="X84" s="312"/>
      <c r="Y84" s="312"/>
      <c r="Z84" s="312"/>
      <c r="AA84" s="312"/>
      <c r="AB84" s="312"/>
      <c r="AC84" s="312"/>
      <c r="AD84" s="312"/>
    </row>
    <row r="85" spans="1:30" s="35" customFormat="1" ht="18" customHeight="1">
      <c r="A85" s="609">
        <v>78</v>
      </c>
      <c r="B85" s="342"/>
      <c r="C85" s="343"/>
      <c r="D85" s="747" t="s">
        <v>1120</v>
      </c>
      <c r="E85" s="619"/>
      <c r="F85" s="348"/>
      <c r="G85" s="348"/>
      <c r="H85" s="417"/>
      <c r="I85" s="419">
        <f>SUM(I83:I84)</f>
        <v>0</v>
      </c>
      <c r="J85" s="411">
        <f>SUM(J83:J84)</f>
        <v>0</v>
      </c>
      <c r="K85" s="411">
        <f aca="true" t="shared" si="16" ref="K85:Q85">SUM(K83:K84)</f>
        <v>0</v>
      </c>
      <c r="L85" s="411">
        <f t="shared" si="16"/>
        <v>0</v>
      </c>
      <c r="M85" s="411">
        <f t="shared" si="16"/>
        <v>0</v>
      </c>
      <c r="N85" s="411">
        <f t="shared" si="16"/>
        <v>0</v>
      </c>
      <c r="O85" s="411">
        <f t="shared" si="16"/>
        <v>0</v>
      </c>
      <c r="P85" s="411">
        <f t="shared" si="16"/>
        <v>0</v>
      </c>
      <c r="Q85" s="412">
        <f t="shared" si="16"/>
        <v>0</v>
      </c>
      <c r="R85" s="312"/>
      <c r="S85" s="312"/>
      <c r="T85" s="312"/>
      <c r="U85" s="312"/>
      <c r="V85" s="312"/>
      <c r="W85" s="312"/>
      <c r="X85" s="312"/>
      <c r="Y85" s="312"/>
      <c r="Z85" s="312"/>
      <c r="AA85" s="312"/>
      <c r="AB85" s="312"/>
      <c r="AC85" s="312"/>
      <c r="AD85" s="312"/>
    </row>
    <row r="86" spans="1:30" s="37" customFormat="1" ht="19.5" customHeight="1">
      <c r="A86" s="609">
        <v>79</v>
      </c>
      <c r="B86" s="339">
        <v>8</v>
      </c>
      <c r="C86" s="340"/>
      <c r="D86" s="407" t="s">
        <v>164</v>
      </c>
      <c r="E86" s="614" t="s">
        <v>24</v>
      </c>
      <c r="F86" s="107">
        <v>71155</v>
      </c>
      <c r="G86" s="107">
        <v>55464</v>
      </c>
      <c r="H86" s="416">
        <v>66064</v>
      </c>
      <c r="I86" s="428"/>
      <c r="J86" s="107"/>
      <c r="K86" s="107"/>
      <c r="L86" s="107"/>
      <c r="M86" s="107"/>
      <c r="N86" s="107"/>
      <c r="O86" s="107"/>
      <c r="P86" s="107"/>
      <c r="Q86" s="115"/>
      <c r="R86" s="311"/>
      <c r="S86" s="311"/>
      <c r="T86" s="311"/>
      <c r="U86" s="311"/>
      <c r="V86" s="311"/>
      <c r="W86" s="311"/>
      <c r="X86" s="311"/>
      <c r="Y86" s="311"/>
      <c r="Z86" s="311"/>
      <c r="AA86" s="311"/>
      <c r="AB86" s="311"/>
      <c r="AC86" s="311"/>
      <c r="AD86" s="311"/>
    </row>
    <row r="87" spans="1:30" s="1276" customFormat="1" ht="18" customHeight="1">
      <c r="A87" s="609">
        <v>80</v>
      </c>
      <c r="B87" s="1267"/>
      <c r="C87" s="1268"/>
      <c r="D87" s="1269" t="s">
        <v>453</v>
      </c>
      <c r="E87" s="1280"/>
      <c r="F87" s="1280"/>
      <c r="G87" s="1280"/>
      <c r="H87" s="1306"/>
      <c r="I87" s="1307">
        <f>SUM(J87:Q87)</f>
        <v>64171</v>
      </c>
      <c r="J87" s="1308">
        <v>33595</v>
      </c>
      <c r="K87" s="1308">
        <v>8504</v>
      </c>
      <c r="L87" s="1308">
        <v>21472</v>
      </c>
      <c r="M87" s="1308"/>
      <c r="N87" s="1308"/>
      <c r="O87" s="1308">
        <v>600</v>
      </c>
      <c r="P87" s="1308"/>
      <c r="Q87" s="1309"/>
      <c r="R87" s="1322"/>
      <c r="S87" s="1322"/>
      <c r="T87" s="1322"/>
      <c r="U87" s="1322"/>
      <c r="V87" s="1322"/>
      <c r="W87" s="1322"/>
      <c r="X87" s="1322"/>
      <c r="Y87" s="1322"/>
      <c r="Z87" s="1322"/>
      <c r="AA87" s="1322"/>
      <c r="AB87" s="1322"/>
      <c r="AC87" s="1322"/>
      <c r="AD87" s="1322"/>
    </row>
    <row r="88" spans="1:30" s="127" customFormat="1" ht="18" customHeight="1">
      <c r="A88" s="609">
        <v>81</v>
      </c>
      <c r="B88" s="625"/>
      <c r="C88" s="1204"/>
      <c r="D88" s="730" t="s">
        <v>1080</v>
      </c>
      <c r="E88" s="627"/>
      <c r="F88" s="627"/>
      <c r="G88" s="627"/>
      <c r="H88" s="628"/>
      <c r="I88" s="419">
        <f>SUM(J88:Q88)</f>
        <v>88808</v>
      </c>
      <c r="J88" s="922">
        <v>44966</v>
      </c>
      <c r="K88" s="922">
        <v>11029</v>
      </c>
      <c r="L88" s="922">
        <v>30713</v>
      </c>
      <c r="M88" s="922">
        <v>0</v>
      </c>
      <c r="N88" s="922">
        <v>0</v>
      </c>
      <c r="O88" s="922">
        <v>2100</v>
      </c>
      <c r="P88" s="922">
        <v>0</v>
      </c>
      <c r="Q88" s="1108">
        <v>0</v>
      </c>
      <c r="R88" s="130"/>
      <c r="S88" s="130"/>
      <c r="T88" s="130"/>
      <c r="U88" s="130"/>
      <c r="V88" s="130"/>
      <c r="W88" s="130"/>
      <c r="X88" s="130"/>
      <c r="Y88" s="130"/>
      <c r="Z88" s="130"/>
      <c r="AA88" s="130"/>
      <c r="AB88" s="130"/>
      <c r="AC88" s="130"/>
      <c r="AD88" s="130"/>
    </row>
    <row r="89" spans="1:30" s="32" customFormat="1" ht="18" customHeight="1">
      <c r="A89" s="609">
        <v>82</v>
      </c>
      <c r="B89" s="342"/>
      <c r="C89" s="343"/>
      <c r="D89" s="748" t="s">
        <v>1131</v>
      </c>
      <c r="E89" s="348"/>
      <c r="F89" s="348"/>
      <c r="G89" s="348"/>
      <c r="H89" s="417"/>
      <c r="I89" s="923">
        <f>SUM(J89:Q89)</f>
        <v>66</v>
      </c>
      <c r="J89" s="424">
        <v>54</v>
      </c>
      <c r="K89" s="424">
        <v>12</v>
      </c>
      <c r="L89" s="424"/>
      <c r="M89" s="424"/>
      <c r="N89" s="424"/>
      <c r="O89" s="424"/>
      <c r="P89" s="424"/>
      <c r="Q89" s="425"/>
      <c r="R89" s="308"/>
      <c r="S89" s="308"/>
      <c r="T89" s="308"/>
      <c r="U89" s="308"/>
      <c r="V89" s="308"/>
      <c r="W89" s="308"/>
      <c r="X89" s="308"/>
      <c r="Y89" s="308"/>
      <c r="Z89" s="308"/>
      <c r="AA89" s="308"/>
      <c r="AB89" s="308"/>
      <c r="AC89" s="308"/>
      <c r="AD89" s="308"/>
    </row>
    <row r="90" spans="1:30" s="32" customFormat="1" ht="18" customHeight="1">
      <c r="A90" s="609">
        <v>83</v>
      </c>
      <c r="B90" s="342"/>
      <c r="C90" s="343"/>
      <c r="D90" s="748" t="s">
        <v>1126</v>
      </c>
      <c r="E90" s="348"/>
      <c r="F90" s="348"/>
      <c r="G90" s="348"/>
      <c r="H90" s="417"/>
      <c r="I90" s="923">
        <f>SUM(J90:Q90)</f>
        <v>693</v>
      </c>
      <c r="J90" s="424">
        <v>568</v>
      </c>
      <c r="K90" s="424">
        <v>125</v>
      </c>
      <c r="L90" s="424"/>
      <c r="M90" s="424"/>
      <c r="N90" s="424"/>
      <c r="O90" s="424"/>
      <c r="P90" s="424"/>
      <c r="Q90" s="425"/>
      <c r="R90" s="308"/>
      <c r="S90" s="308"/>
      <c r="T90" s="308"/>
      <c r="U90" s="308"/>
      <c r="V90" s="308"/>
      <c r="W90" s="308"/>
      <c r="X90" s="308"/>
      <c r="Y90" s="308"/>
      <c r="Z90" s="308"/>
      <c r="AA90" s="308"/>
      <c r="AB90" s="308"/>
      <c r="AC90" s="308"/>
      <c r="AD90" s="308"/>
    </row>
    <row r="91" spans="1:30" s="32" customFormat="1" ht="18" customHeight="1">
      <c r="A91" s="609">
        <v>84</v>
      </c>
      <c r="B91" s="342"/>
      <c r="C91" s="343"/>
      <c r="D91" s="748" t="s">
        <v>1134</v>
      </c>
      <c r="E91" s="348"/>
      <c r="F91" s="348"/>
      <c r="G91" s="348"/>
      <c r="H91" s="417"/>
      <c r="I91" s="923">
        <f>SUM(J91:Q91)</f>
        <v>820</v>
      </c>
      <c r="J91" s="424">
        <v>820</v>
      </c>
      <c r="K91" s="424"/>
      <c r="L91" s="424"/>
      <c r="M91" s="424"/>
      <c r="N91" s="424"/>
      <c r="O91" s="424"/>
      <c r="P91" s="424"/>
      <c r="Q91" s="425"/>
      <c r="R91" s="308"/>
      <c r="S91" s="308"/>
      <c r="T91" s="308"/>
      <c r="U91" s="308"/>
      <c r="V91" s="308"/>
      <c r="W91" s="308"/>
      <c r="X91" s="308"/>
      <c r="Y91" s="308"/>
      <c r="Z91" s="308"/>
      <c r="AA91" s="308"/>
      <c r="AB91" s="308"/>
      <c r="AC91" s="308"/>
      <c r="AD91" s="308"/>
    </row>
    <row r="92" spans="1:30" s="32" customFormat="1" ht="18" customHeight="1">
      <c r="A92" s="609">
        <v>85</v>
      </c>
      <c r="B92" s="342"/>
      <c r="C92" s="343"/>
      <c r="D92" s="730" t="s">
        <v>1120</v>
      </c>
      <c r="E92" s="348"/>
      <c r="F92" s="348"/>
      <c r="G92" s="348"/>
      <c r="H92" s="417"/>
      <c r="I92" s="419">
        <f>SUM(I88:I91)</f>
        <v>90387</v>
      </c>
      <c r="J92" s="922">
        <f>SUM(J88:J91)</f>
        <v>46408</v>
      </c>
      <c r="K92" s="922">
        <f aca="true" t="shared" si="17" ref="K92:Q92">SUM(K88:K91)</f>
        <v>11166</v>
      </c>
      <c r="L92" s="922">
        <f t="shared" si="17"/>
        <v>30713</v>
      </c>
      <c r="M92" s="922">
        <f t="shared" si="17"/>
        <v>0</v>
      </c>
      <c r="N92" s="922">
        <f t="shared" si="17"/>
        <v>0</v>
      </c>
      <c r="O92" s="922">
        <f t="shared" si="17"/>
        <v>2100</v>
      </c>
      <c r="P92" s="922">
        <f t="shared" si="17"/>
        <v>0</v>
      </c>
      <c r="Q92" s="1108">
        <f t="shared" si="17"/>
        <v>0</v>
      </c>
      <c r="R92" s="308"/>
      <c r="S92" s="308"/>
      <c r="T92" s="308"/>
      <c r="U92" s="308"/>
      <c r="V92" s="308"/>
      <c r="W92" s="308"/>
      <c r="X92" s="308"/>
      <c r="Y92" s="308"/>
      <c r="Z92" s="308"/>
      <c r="AA92" s="308"/>
      <c r="AB92" s="308"/>
      <c r="AC92" s="308"/>
      <c r="AD92" s="308"/>
    </row>
    <row r="93" spans="1:30" s="37" customFormat="1" ht="18" customHeight="1">
      <c r="A93" s="609">
        <v>86</v>
      </c>
      <c r="B93" s="345"/>
      <c r="C93" s="346">
        <v>1</v>
      </c>
      <c r="D93" s="615" t="s">
        <v>190</v>
      </c>
      <c r="E93" s="618"/>
      <c r="F93" s="107">
        <v>914</v>
      </c>
      <c r="G93" s="107">
        <v>180</v>
      </c>
      <c r="H93" s="416">
        <v>1191</v>
      </c>
      <c r="I93" s="428"/>
      <c r="J93" s="411"/>
      <c r="K93" s="411"/>
      <c r="L93" s="411"/>
      <c r="M93" s="424"/>
      <c r="N93" s="424"/>
      <c r="O93" s="424"/>
      <c r="P93" s="424"/>
      <c r="Q93" s="425"/>
      <c r="R93" s="311"/>
      <c r="S93" s="311"/>
      <c r="T93" s="311"/>
      <c r="U93" s="311"/>
      <c r="V93" s="311"/>
      <c r="W93" s="311"/>
      <c r="X93" s="311"/>
      <c r="Y93" s="311"/>
      <c r="Z93" s="311"/>
      <c r="AA93" s="311"/>
      <c r="AB93" s="311"/>
      <c r="AC93" s="311"/>
      <c r="AD93" s="311"/>
    </row>
    <row r="94" spans="1:30" s="1275" customFormat="1" ht="18" customHeight="1">
      <c r="A94" s="609">
        <v>87</v>
      </c>
      <c r="B94" s="1267"/>
      <c r="C94" s="1268"/>
      <c r="D94" s="1314" t="s">
        <v>453</v>
      </c>
      <c r="E94" s="1323"/>
      <c r="F94" s="1300"/>
      <c r="G94" s="1300"/>
      <c r="H94" s="1315"/>
      <c r="I94" s="1316">
        <f>SUM(J94:Q94)</f>
        <v>1086</v>
      </c>
      <c r="J94" s="1317">
        <v>978</v>
      </c>
      <c r="K94" s="1317">
        <v>108</v>
      </c>
      <c r="L94" s="1317"/>
      <c r="M94" s="1317"/>
      <c r="N94" s="1317"/>
      <c r="O94" s="1317"/>
      <c r="P94" s="1317"/>
      <c r="Q94" s="1318"/>
      <c r="R94" s="1321"/>
      <c r="S94" s="1321"/>
      <c r="T94" s="1321"/>
      <c r="U94" s="1321"/>
      <c r="V94" s="1321"/>
      <c r="W94" s="1321"/>
      <c r="X94" s="1321"/>
      <c r="Y94" s="1321"/>
      <c r="Z94" s="1321"/>
      <c r="AA94" s="1321"/>
      <c r="AB94" s="1321"/>
      <c r="AC94" s="1321"/>
      <c r="AD94" s="1321"/>
    </row>
    <row r="95" spans="1:30" s="125" customFormat="1" ht="18" customHeight="1">
      <c r="A95" s="609">
        <v>88</v>
      </c>
      <c r="B95" s="625"/>
      <c r="C95" s="1204"/>
      <c r="D95" s="1157" t="s">
        <v>1080</v>
      </c>
      <c r="E95" s="969"/>
      <c r="F95" s="1139"/>
      <c r="G95" s="1139"/>
      <c r="H95" s="1215"/>
      <c r="I95" s="134">
        <f>SUM(J95:Q95)</f>
        <v>1086</v>
      </c>
      <c r="J95" s="1154">
        <v>978</v>
      </c>
      <c r="K95" s="1154">
        <v>108</v>
      </c>
      <c r="L95" s="1154">
        <v>0</v>
      </c>
      <c r="M95" s="1154">
        <v>0</v>
      </c>
      <c r="N95" s="1154">
        <v>0</v>
      </c>
      <c r="O95" s="1154">
        <v>0</v>
      </c>
      <c r="P95" s="1154">
        <v>0</v>
      </c>
      <c r="Q95" s="1155">
        <v>0</v>
      </c>
      <c r="R95" s="1214"/>
      <c r="S95" s="1214"/>
      <c r="T95" s="1214"/>
      <c r="U95" s="1214"/>
      <c r="V95" s="1214"/>
      <c r="W95" s="1214"/>
      <c r="X95" s="1214"/>
      <c r="Y95" s="1214"/>
      <c r="Z95" s="1214"/>
      <c r="AA95" s="1214"/>
      <c r="AB95" s="1214"/>
      <c r="AC95" s="1214"/>
      <c r="AD95" s="1214"/>
    </row>
    <row r="96" spans="1:30" s="35" customFormat="1" ht="18" customHeight="1">
      <c r="A96" s="609">
        <v>89</v>
      </c>
      <c r="B96" s="342"/>
      <c r="C96" s="343"/>
      <c r="D96" s="1156" t="s">
        <v>644</v>
      </c>
      <c r="E96" s="619"/>
      <c r="F96" s="348"/>
      <c r="G96" s="348"/>
      <c r="H96" s="417"/>
      <c r="I96" s="419">
        <f>SUM(J96:Q96)</f>
        <v>0</v>
      </c>
      <c r="J96" s="424"/>
      <c r="K96" s="424"/>
      <c r="L96" s="424"/>
      <c r="M96" s="424"/>
      <c r="N96" s="424"/>
      <c r="O96" s="424"/>
      <c r="P96" s="424"/>
      <c r="Q96" s="425"/>
      <c r="R96" s="312"/>
      <c r="S96" s="312"/>
      <c r="T96" s="312"/>
      <c r="U96" s="312"/>
      <c r="V96" s="312"/>
      <c r="W96" s="312"/>
      <c r="X96" s="312"/>
      <c r="Y96" s="312"/>
      <c r="Z96" s="312"/>
      <c r="AA96" s="312"/>
      <c r="AB96" s="312"/>
      <c r="AC96" s="312"/>
      <c r="AD96" s="312"/>
    </row>
    <row r="97" spans="1:30" s="35" customFormat="1" ht="18" customHeight="1" thickBot="1">
      <c r="A97" s="609">
        <v>90</v>
      </c>
      <c r="B97" s="342"/>
      <c r="C97" s="901"/>
      <c r="D97" s="935" t="s">
        <v>1120</v>
      </c>
      <c r="E97" s="987"/>
      <c r="F97" s="903"/>
      <c r="G97" s="903"/>
      <c r="H97" s="988"/>
      <c r="I97" s="989">
        <f>SUM(I95:I96)</f>
        <v>1086</v>
      </c>
      <c r="J97" s="1092">
        <f>SUM(J95:J96)</f>
        <v>978</v>
      </c>
      <c r="K97" s="1092">
        <f aca="true" t="shared" si="18" ref="K97:Q97">SUM(K95:K96)</f>
        <v>108</v>
      </c>
      <c r="L97" s="1092">
        <f t="shared" si="18"/>
        <v>0</v>
      </c>
      <c r="M97" s="1092">
        <f t="shared" si="18"/>
        <v>0</v>
      </c>
      <c r="N97" s="1092">
        <f t="shared" si="18"/>
        <v>0</v>
      </c>
      <c r="O97" s="1092">
        <f t="shared" si="18"/>
        <v>0</v>
      </c>
      <c r="P97" s="1092">
        <f t="shared" si="18"/>
        <v>0</v>
      </c>
      <c r="Q97" s="1194">
        <f t="shared" si="18"/>
        <v>0</v>
      </c>
      <c r="R97" s="312"/>
      <c r="S97" s="312"/>
      <c r="T97" s="312"/>
      <c r="U97" s="312"/>
      <c r="V97" s="312"/>
      <c r="W97" s="312"/>
      <c r="X97" s="312"/>
      <c r="Y97" s="312"/>
      <c r="Z97" s="312"/>
      <c r="AA97" s="312"/>
      <c r="AB97" s="312"/>
      <c r="AC97" s="312"/>
      <c r="AD97" s="312"/>
    </row>
    <row r="98" spans="1:30" s="35" customFormat="1" ht="18" customHeight="1" thickTop="1">
      <c r="A98" s="609">
        <v>91</v>
      </c>
      <c r="B98" s="342"/>
      <c r="C98" s="390"/>
      <c r="D98" s="1106" t="s">
        <v>196</v>
      </c>
      <c r="E98" s="636"/>
      <c r="F98" s="896">
        <f>SUM(F68:F93)</f>
        <v>731902</v>
      </c>
      <c r="G98" s="896">
        <f>SUM(G68:G93)</f>
        <v>637551</v>
      </c>
      <c r="H98" s="925">
        <f>SUM(H68:H93)</f>
        <v>824954</v>
      </c>
      <c r="I98" s="985"/>
      <c r="J98" s="986"/>
      <c r="K98" s="986"/>
      <c r="L98" s="986"/>
      <c r="M98" s="986"/>
      <c r="N98" s="986"/>
      <c r="O98" s="986"/>
      <c r="P98" s="986"/>
      <c r="Q98" s="1110"/>
      <c r="R98" s="312"/>
      <c r="S98" s="312"/>
      <c r="T98" s="312"/>
      <c r="U98" s="312"/>
      <c r="V98" s="312"/>
      <c r="W98" s="312"/>
      <c r="X98" s="312"/>
      <c r="Y98" s="312"/>
      <c r="Z98" s="312"/>
      <c r="AA98" s="312"/>
      <c r="AB98" s="312"/>
      <c r="AC98" s="312"/>
      <c r="AD98" s="312"/>
    </row>
    <row r="99" spans="1:30" s="1328" customFormat="1" ht="18" customHeight="1">
      <c r="A99" s="609">
        <v>92</v>
      </c>
      <c r="B99" s="1324"/>
      <c r="C99" s="1288"/>
      <c r="D99" s="1319" t="s">
        <v>453</v>
      </c>
      <c r="E99" s="1325"/>
      <c r="F99" s="1288"/>
      <c r="G99" s="1288"/>
      <c r="H99" s="1326"/>
      <c r="I99" s="1335">
        <f>SUM(J99:Q99)</f>
        <v>777205</v>
      </c>
      <c r="J99" s="1464">
        <f aca="true" t="shared" si="19" ref="J99:Q100">J94+J87+J70</f>
        <v>497638</v>
      </c>
      <c r="K99" s="1464">
        <f t="shared" si="19"/>
        <v>123807</v>
      </c>
      <c r="L99" s="1464">
        <f t="shared" si="19"/>
        <v>152160</v>
      </c>
      <c r="M99" s="1464">
        <f t="shared" si="19"/>
        <v>0</v>
      </c>
      <c r="N99" s="1464">
        <f t="shared" si="19"/>
        <v>0</v>
      </c>
      <c r="O99" s="1464">
        <f t="shared" si="19"/>
        <v>3600</v>
      </c>
      <c r="P99" s="1464">
        <f t="shared" si="19"/>
        <v>0</v>
      </c>
      <c r="Q99" s="1465">
        <f t="shared" si="19"/>
        <v>0</v>
      </c>
      <c r="R99" s="1327"/>
      <c r="S99" s="1327"/>
      <c r="T99" s="1327"/>
      <c r="U99" s="1327"/>
      <c r="V99" s="1327"/>
      <c r="W99" s="1327"/>
      <c r="X99" s="1327"/>
      <c r="Y99" s="1327"/>
      <c r="Z99" s="1327"/>
      <c r="AA99" s="1327"/>
      <c r="AB99" s="1327"/>
      <c r="AC99" s="1327"/>
      <c r="AD99" s="1327"/>
    </row>
    <row r="100" spans="1:30" s="249" customFormat="1" ht="18" customHeight="1">
      <c r="A100" s="609">
        <v>93</v>
      </c>
      <c r="B100" s="421"/>
      <c r="C100" s="900"/>
      <c r="D100" s="1157" t="s">
        <v>1080</v>
      </c>
      <c r="E100" s="933"/>
      <c r="F100" s="900"/>
      <c r="G100" s="900"/>
      <c r="H100" s="927"/>
      <c r="I100" s="951">
        <f>SUM(J100:Q100)</f>
        <v>910351</v>
      </c>
      <c r="J100" s="1466">
        <f t="shared" si="19"/>
        <v>586848</v>
      </c>
      <c r="K100" s="1466">
        <f t="shared" si="19"/>
        <v>144731</v>
      </c>
      <c r="L100" s="1466">
        <f t="shared" si="19"/>
        <v>170872</v>
      </c>
      <c r="M100" s="1466">
        <f t="shared" si="19"/>
        <v>0</v>
      </c>
      <c r="N100" s="1466">
        <f t="shared" si="19"/>
        <v>1000</v>
      </c>
      <c r="O100" s="1466">
        <f t="shared" si="19"/>
        <v>6900</v>
      </c>
      <c r="P100" s="1466">
        <f t="shared" si="19"/>
        <v>0</v>
      </c>
      <c r="Q100" s="1467">
        <f t="shared" si="19"/>
        <v>0</v>
      </c>
      <c r="R100" s="427"/>
      <c r="S100" s="427"/>
      <c r="T100" s="427"/>
      <c r="U100" s="427"/>
      <c r="V100" s="427"/>
      <c r="W100" s="427"/>
      <c r="X100" s="427"/>
      <c r="Y100" s="427"/>
      <c r="Z100" s="427"/>
      <c r="AA100" s="427"/>
      <c r="AB100" s="427"/>
      <c r="AC100" s="427"/>
      <c r="AD100" s="427"/>
    </row>
    <row r="101" spans="1:30" s="249" customFormat="1" ht="18" customHeight="1">
      <c r="A101" s="609">
        <v>94</v>
      </c>
      <c r="B101" s="421"/>
      <c r="C101" s="900"/>
      <c r="D101" s="748" t="s">
        <v>644</v>
      </c>
      <c r="E101" s="933"/>
      <c r="F101" s="900"/>
      <c r="G101" s="900"/>
      <c r="H101" s="927"/>
      <c r="I101" s="930">
        <f>SUM(J101:Q101)</f>
        <v>21460</v>
      </c>
      <c r="J101" s="433">
        <f>J96+J90+J89+J84+J75+J74+J73+J72+J76+J91+J78+J77+J79</f>
        <v>18616</v>
      </c>
      <c r="K101" s="433">
        <f aca="true" t="shared" si="20" ref="K101:Q101">K96+K90+K89+K84+K75+K74+K73+K72+K76+K91+K78+K77+K79</f>
        <v>4695</v>
      </c>
      <c r="L101" s="433">
        <f t="shared" si="20"/>
        <v>-11301</v>
      </c>
      <c r="M101" s="433">
        <f t="shared" si="20"/>
        <v>0</v>
      </c>
      <c r="N101" s="433">
        <f t="shared" si="20"/>
        <v>0</v>
      </c>
      <c r="O101" s="433">
        <f t="shared" si="20"/>
        <v>9450</v>
      </c>
      <c r="P101" s="433">
        <f t="shared" si="20"/>
        <v>0</v>
      </c>
      <c r="Q101" s="937">
        <f t="shared" si="20"/>
        <v>0</v>
      </c>
      <c r="R101" s="427"/>
      <c r="S101" s="427"/>
      <c r="T101" s="427"/>
      <c r="U101" s="427"/>
      <c r="V101" s="427"/>
      <c r="W101" s="427"/>
      <c r="X101" s="427"/>
      <c r="Y101" s="427"/>
      <c r="Z101" s="427"/>
      <c r="AA101" s="427"/>
      <c r="AB101" s="427"/>
      <c r="AC101" s="427"/>
      <c r="AD101" s="427"/>
    </row>
    <row r="102" spans="1:30" s="249" customFormat="1" ht="18" customHeight="1" thickBot="1">
      <c r="A102" s="609">
        <v>95</v>
      </c>
      <c r="B102" s="421"/>
      <c r="C102" s="906"/>
      <c r="D102" s="935" t="s">
        <v>1120</v>
      </c>
      <c r="E102" s="934"/>
      <c r="F102" s="906"/>
      <c r="G102" s="906"/>
      <c r="H102" s="929"/>
      <c r="I102" s="1468">
        <f>SUM(J102:Q102)</f>
        <v>931811</v>
      </c>
      <c r="J102" s="1469">
        <f>SUM(J100:J101)</f>
        <v>605464</v>
      </c>
      <c r="K102" s="1469">
        <f aca="true" t="shared" si="21" ref="K102:Q102">SUM(K100:K101)</f>
        <v>149426</v>
      </c>
      <c r="L102" s="1469">
        <f t="shared" si="21"/>
        <v>159571</v>
      </c>
      <c r="M102" s="1469">
        <f t="shared" si="21"/>
        <v>0</v>
      </c>
      <c r="N102" s="1469">
        <f t="shared" si="21"/>
        <v>1000</v>
      </c>
      <c r="O102" s="1469">
        <f t="shared" si="21"/>
        <v>16350</v>
      </c>
      <c r="P102" s="1469">
        <f t="shared" si="21"/>
        <v>0</v>
      </c>
      <c r="Q102" s="1470">
        <f t="shared" si="21"/>
        <v>0</v>
      </c>
      <c r="R102" s="427"/>
      <c r="S102" s="427"/>
      <c r="T102" s="427"/>
      <c r="U102" s="427"/>
      <c r="V102" s="427"/>
      <c r="W102" s="427"/>
      <c r="X102" s="427"/>
      <c r="Y102" s="427"/>
      <c r="Z102" s="427"/>
      <c r="AA102" s="427"/>
      <c r="AB102" s="427"/>
      <c r="AC102" s="427"/>
      <c r="AD102" s="427"/>
    </row>
    <row r="103" spans="1:30" s="27" customFormat="1" ht="19.5" customHeight="1" thickTop="1">
      <c r="A103" s="609">
        <v>96</v>
      </c>
      <c r="B103" s="339">
        <v>9</v>
      </c>
      <c r="C103" s="357"/>
      <c r="D103" s="408" t="s">
        <v>457</v>
      </c>
      <c r="E103" s="616" t="s">
        <v>24</v>
      </c>
      <c r="F103" s="370">
        <v>214023</v>
      </c>
      <c r="G103" s="370">
        <v>178670</v>
      </c>
      <c r="H103" s="617">
        <v>158094</v>
      </c>
      <c r="I103" s="579"/>
      <c r="J103" s="370"/>
      <c r="K103" s="370"/>
      <c r="L103" s="370"/>
      <c r="M103" s="370"/>
      <c r="N103" s="370"/>
      <c r="O103" s="370"/>
      <c r="P103" s="370"/>
      <c r="Q103" s="423"/>
      <c r="R103" s="256"/>
      <c r="S103" s="256"/>
      <c r="T103" s="256"/>
      <c r="U103" s="256"/>
      <c r="V103" s="256"/>
      <c r="W103" s="256"/>
      <c r="X103" s="256"/>
      <c r="Y103" s="256"/>
      <c r="Z103" s="256"/>
      <c r="AA103" s="256"/>
      <c r="AB103" s="256"/>
      <c r="AC103" s="256"/>
      <c r="AD103" s="256"/>
    </row>
    <row r="104" spans="1:30" s="1276" customFormat="1" ht="18" customHeight="1">
      <c r="A104" s="609">
        <v>97</v>
      </c>
      <c r="B104" s="1267"/>
      <c r="C104" s="1268"/>
      <c r="D104" s="1269" t="s">
        <v>453</v>
      </c>
      <c r="E104" s="1280"/>
      <c r="F104" s="1280"/>
      <c r="G104" s="1280"/>
      <c r="H104" s="1306"/>
      <c r="I104" s="1307">
        <f aca="true" t="shared" si="22" ref="I104:I112">SUM(J104:Q104)</f>
        <v>205920</v>
      </c>
      <c r="J104" s="1308">
        <v>70222</v>
      </c>
      <c r="K104" s="1308">
        <v>16452</v>
      </c>
      <c r="L104" s="1308">
        <v>117746</v>
      </c>
      <c r="M104" s="1308"/>
      <c r="N104" s="1308"/>
      <c r="O104" s="1308">
        <v>1500</v>
      </c>
      <c r="P104" s="1308"/>
      <c r="Q104" s="1309"/>
      <c r="R104" s="1322"/>
      <c r="S104" s="1322"/>
      <c r="T104" s="1322"/>
      <c r="U104" s="1322"/>
      <c r="V104" s="1322"/>
      <c r="W104" s="1322"/>
      <c r="X104" s="1322"/>
      <c r="Y104" s="1322"/>
      <c r="Z104" s="1322"/>
      <c r="AA104" s="1322"/>
      <c r="AB104" s="1322"/>
      <c r="AC104" s="1322"/>
      <c r="AD104" s="1322"/>
    </row>
    <row r="105" spans="1:30" s="127" customFormat="1" ht="18" customHeight="1">
      <c r="A105" s="609">
        <v>98</v>
      </c>
      <c r="B105" s="625"/>
      <c r="C105" s="1204"/>
      <c r="D105" s="730" t="s">
        <v>1080</v>
      </c>
      <c r="E105" s="627"/>
      <c r="F105" s="627"/>
      <c r="G105" s="627"/>
      <c r="H105" s="628"/>
      <c r="I105" s="419">
        <f t="shared" si="22"/>
        <v>258420</v>
      </c>
      <c r="J105" s="922">
        <v>91450</v>
      </c>
      <c r="K105" s="922">
        <v>21893</v>
      </c>
      <c r="L105" s="922">
        <v>132290</v>
      </c>
      <c r="M105" s="922">
        <v>0</v>
      </c>
      <c r="N105" s="922">
        <v>0</v>
      </c>
      <c r="O105" s="922">
        <v>12787</v>
      </c>
      <c r="P105" s="922">
        <v>0</v>
      </c>
      <c r="Q105" s="1108">
        <v>0</v>
      </c>
      <c r="R105" s="130"/>
      <c r="S105" s="130"/>
      <c r="T105" s="130"/>
      <c r="U105" s="130"/>
      <c r="V105" s="130"/>
      <c r="W105" s="130"/>
      <c r="X105" s="130"/>
      <c r="Y105" s="130"/>
      <c r="Z105" s="130"/>
      <c r="AA105" s="130"/>
      <c r="AB105" s="130"/>
      <c r="AC105" s="130"/>
      <c r="AD105" s="130"/>
    </row>
    <row r="106" spans="1:30" s="32" customFormat="1" ht="18" customHeight="1">
      <c r="A106" s="609">
        <v>99</v>
      </c>
      <c r="B106" s="342"/>
      <c r="C106" s="343"/>
      <c r="D106" s="748" t="s">
        <v>1131</v>
      </c>
      <c r="E106" s="348"/>
      <c r="F106" s="348"/>
      <c r="G106" s="348"/>
      <c r="H106" s="417"/>
      <c r="I106" s="606">
        <f t="shared" si="22"/>
        <v>41</v>
      </c>
      <c r="J106" s="411">
        <v>34</v>
      </c>
      <c r="K106" s="411">
        <v>7</v>
      </c>
      <c r="L106" s="411"/>
      <c r="M106" s="411"/>
      <c r="N106" s="411"/>
      <c r="O106" s="411"/>
      <c r="P106" s="411"/>
      <c r="Q106" s="412"/>
      <c r="R106" s="308"/>
      <c r="S106" s="308"/>
      <c r="T106" s="308"/>
      <c r="U106" s="308"/>
      <c r="V106" s="308"/>
      <c r="W106" s="308"/>
      <c r="X106" s="308"/>
      <c r="Y106" s="308"/>
      <c r="Z106" s="308"/>
      <c r="AA106" s="308"/>
      <c r="AB106" s="308"/>
      <c r="AC106" s="308"/>
      <c r="AD106" s="308"/>
    </row>
    <row r="107" spans="1:30" s="32" customFormat="1" ht="18" customHeight="1">
      <c r="A107" s="609">
        <v>100</v>
      </c>
      <c r="B107" s="342"/>
      <c r="C107" s="343"/>
      <c r="D107" s="748" t="s">
        <v>1128</v>
      </c>
      <c r="E107" s="348"/>
      <c r="F107" s="348"/>
      <c r="G107" s="348"/>
      <c r="H107" s="417"/>
      <c r="I107" s="923">
        <f t="shared" si="22"/>
        <v>580</v>
      </c>
      <c r="J107" s="424">
        <v>475</v>
      </c>
      <c r="K107" s="424">
        <v>105</v>
      </c>
      <c r="L107" s="424"/>
      <c r="M107" s="424"/>
      <c r="N107" s="424"/>
      <c r="O107" s="424"/>
      <c r="P107" s="424"/>
      <c r="Q107" s="425"/>
      <c r="R107" s="308"/>
      <c r="S107" s="308"/>
      <c r="T107" s="308"/>
      <c r="U107" s="308"/>
      <c r="V107" s="308"/>
      <c r="W107" s="308"/>
      <c r="X107" s="308"/>
      <c r="Y107" s="308"/>
      <c r="Z107" s="308"/>
      <c r="AA107" s="308"/>
      <c r="AB107" s="308"/>
      <c r="AC107" s="308"/>
      <c r="AD107" s="308"/>
    </row>
    <row r="108" spans="1:30" s="32" customFormat="1" ht="18" customHeight="1">
      <c r="A108" s="609">
        <v>101</v>
      </c>
      <c r="B108" s="342"/>
      <c r="C108" s="343"/>
      <c r="D108" s="748" t="s">
        <v>1173</v>
      </c>
      <c r="E108" s="348"/>
      <c r="F108" s="348"/>
      <c r="G108" s="348"/>
      <c r="H108" s="417"/>
      <c r="I108" s="923">
        <f t="shared" si="22"/>
        <v>3378</v>
      </c>
      <c r="J108" s="424">
        <v>2769</v>
      </c>
      <c r="K108" s="424">
        <v>609</v>
      </c>
      <c r="L108" s="424"/>
      <c r="M108" s="424"/>
      <c r="N108" s="424"/>
      <c r="O108" s="424"/>
      <c r="P108" s="424"/>
      <c r="Q108" s="425"/>
      <c r="R108" s="308"/>
      <c r="S108" s="308"/>
      <c r="T108" s="308"/>
      <c r="U108" s="308"/>
      <c r="V108" s="308"/>
      <c r="W108" s="308"/>
      <c r="X108" s="308"/>
      <c r="Y108" s="308"/>
      <c r="Z108" s="308"/>
      <c r="AA108" s="308"/>
      <c r="AB108" s="308"/>
      <c r="AC108" s="308"/>
      <c r="AD108" s="308"/>
    </row>
    <row r="109" spans="1:30" s="32" customFormat="1" ht="18" customHeight="1">
      <c r="A109" s="609">
        <v>102</v>
      </c>
      <c r="B109" s="342"/>
      <c r="C109" s="343"/>
      <c r="D109" s="748" t="s">
        <v>1183</v>
      </c>
      <c r="E109" s="348"/>
      <c r="F109" s="348"/>
      <c r="G109" s="348"/>
      <c r="H109" s="417"/>
      <c r="I109" s="923">
        <f t="shared" si="22"/>
        <v>252</v>
      </c>
      <c r="J109" s="424"/>
      <c r="K109" s="424"/>
      <c r="L109" s="349">
        <v>252</v>
      </c>
      <c r="M109" s="424"/>
      <c r="N109" s="424"/>
      <c r="O109" s="424"/>
      <c r="P109" s="424"/>
      <c r="Q109" s="425"/>
      <c r="R109" s="308"/>
      <c r="S109" s="308"/>
      <c r="T109" s="308"/>
      <c r="U109" s="308"/>
      <c r="V109" s="308"/>
      <c r="W109" s="308"/>
      <c r="X109" s="308"/>
      <c r="Y109" s="308"/>
      <c r="Z109" s="308"/>
      <c r="AA109" s="308"/>
      <c r="AB109" s="308"/>
      <c r="AC109" s="308"/>
      <c r="AD109" s="308"/>
    </row>
    <row r="110" spans="1:30" s="32" customFormat="1" ht="18" customHeight="1">
      <c r="A110" s="609">
        <v>103</v>
      </c>
      <c r="B110" s="342"/>
      <c r="C110" s="343"/>
      <c r="D110" s="748" t="s">
        <v>1187</v>
      </c>
      <c r="E110" s="348"/>
      <c r="F110" s="348"/>
      <c r="G110" s="348"/>
      <c r="H110" s="417"/>
      <c r="I110" s="923">
        <f t="shared" si="22"/>
        <v>1500</v>
      </c>
      <c r="J110" s="424"/>
      <c r="K110" s="424"/>
      <c r="L110" s="349">
        <v>1500</v>
      </c>
      <c r="M110" s="424"/>
      <c r="N110" s="424"/>
      <c r="O110" s="424"/>
      <c r="P110" s="424"/>
      <c r="Q110" s="425"/>
      <c r="R110" s="308"/>
      <c r="S110" s="308"/>
      <c r="T110" s="308"/>
      <c r="U110" s="308"/>
      <c r="V110" s="308"/>
      <c r="W110" s="308"/>
      <c r="X110" s="308"/>
      <c r="Y110" s="308"/>
      <c r="Z110" s="308"/>
      <c r="AA110" s="308"/>
      <c r="AB110" s="308"/>
      <c r="AC110" s="308"/>
      <c r="AD110" s="308"/>
    </row>
    <row r="111" spans="1:30" s="32" customFormat="1" ht="18" customHeight="1">
      <c r="A111" s="609">
        <v>104</v>
      </c>
      <c r="B111" s="342"/>
      <c r="C111" s="343"/>
      <c r="D111" s="748" t="s">
        <v>1205</v>
      </c>
      <c r="E111" s="348"/>
      <c r="F111" s="348"/>
      <c r="G111" s="348"/>
      <c r="H111" s="417"/>
      <c r="I111" s="923">
        <f t="shared" si="22"/>
        <v>40</v>
      </c>
      <c r="J111" s="424"/>
      <c r="K111" s="424"/>
      <c r="L111" s="349">
        <v>40</v>
      </c>
      <c r="M111" s="424"/>
      <c r="N111" s="424"/>
      <c r="O111" s="424"/>
      <c r="P111" s="424"/>
      <c r="Q111" s="425"/>
      <c r="R111" s="308"/>
      <c r="S111" s="308"/>
      <c r="T111" s="308"/>
      <c r="U111" s="308"/>
      <c r="V111" s="308"/>
      <c r="W111" s="308"/>
      <c r="X111" s="308"/>
      <c r="Y111" s="308"/>
      <c r="Z111" s="308"/>
      <c r="AA111" s="308"/>
      <c r="AB111" s="308"/>
      <c r="AC111" s="308"/>
      <c r="AD111" s="308"/>
    </row>
    <row r="112" spans="1:30" s="32" customFormat="1" ht="18" customHeight="1">
      <c r="A112" s="609">
        <v>105</v>
      </c>
      <c r="B112" s="342"/>
      <c r="C112" s="343"/>
      <c r="D112" s="748" t="s">
        <v>1206</v>
      </c>
      <c r="E112" s="348"/>
      <c r="F112" s="348"/>
      <c r="G112" s="348"/>
      <c r="H112" s="417"/>
      <c r="I112" s="923">
        <f t="shared" si="22"/>
        <v>30</v>
      </c>
      <c r="J112" s="424"/>
      <c r="K112" s="424"/>
      <c r="L112" s="349">
        <v>30</v>
      </c>
      <c r="M112" s="424"/>
      <c r="N112" s="424"/>
      <c r="O112" s="424"/>
      <c r="P112" s="424"/>
      <c r="Q112" s="425"/>
      <c r="R112" s="308"/>
      <c r="S112" s="308"/>
      <c r="T112" s="308"/>
      <c r="U112" s="308"/>
      <c r="V112" s="308"/>
      <c r="W112" s="308"/>
      <c r="X112" s="308"/>
      <c r="Y112" s="308"/>
      <c r="Z112" s="308"/>
      <c r="AA112" s="308"/>
      <c r="AB112" s="308"/>
      <c r="AC112" s="308"/>
      <c r="AD112" s="308"/>
    </row>
    <row r="113" spans="1:30" s="32" customFormat="1" ht="18" customHeight="1">
      <c r="A113" s="609">
        <v>106</v>
      </c>
      <c r="B113" s="342"/>
      <c r="C113" s="343"/>
      <c r="D113" s="730" t="s">
        <v>1120</v>
      </c>
      <c r="E113" s="348"/>
      <c r="F113" s="348"/>
      <c r="G113" s="348"/>
      <c r="H113" s="417"/>
      <c r="I113" s="419">
        <f>SUM(J113:Q113)</f>
        <v>264241</v>
      </c>
      <c r="J113" s="922">
        <f>SUM(J105:J112)</f>
        <v>94728</v>
      </c>
      <c r="K113" s="922">
        <f aca="true" t="shared" si="23" ref="K113:Q113">SUM(K105:K112)</f>
        <v>22614</v>
      </c>
      <c r="L113" s="922">
        <f t="shared" si="23"/>
        <v>134112</v>
      </c>
      <c r="M113" s="922">
        <f t="shared" si="23"/>
        <v>0</v>
      </c>
      <c r="N113" s="922">
        <f t="shared" si="23"/>
        <v>0</v>
      </c>
      <c r="O113" s="922">
        <f t="shared" si="23"/>
        <v>12787</v>
      </c>
      <c r="P113" s="922">
        <f t="shared" si="23"/>
        <v>0</v>
      </c>
      <c r="Q113" s="1108">
        <f t="shared" si="23"/>
        <v>0</v>
      </c>
      <c r="R113" s="308"/>
      <c r="S113" s="308"/>
      <c r="T113" s="308"/>
      <c r="U113" s="308"/>
      <c r="V113" s="308"/>
      <c r="W113" s="308"/>
      <c r="X113" s="308"/>
      <c r="Y113" s="308"/>
      <c r="Z113" s="308"/>
      <c r="AA113" s="308"/>
      <c r="AB113" s="308"/>
      <c r="AC113" s="308"/>
      <c r="AD113" s="308"/>
    </row>
    <row r="114" spans="1:30" s="37" customFormat="1" ht="18" customHeight="1">
      <c r="A114" s="609">
        <v>107</v>
      </c>
      <c r="B114" s="345"/>
      <c r="C114" s="346">
        <v>1</v>
      </c>
      <c r="D114" s="615" t="s">
        <v>197</v>
      </c>
      <c r="E114" s="618"/>
      <c r="F114" s="351">
        <v>34004</v>
      </c>
      <c r="G114" s="351"/>
      <c r="H114" s="620"/>
      <c r="I114" s="428"/>
      <c r="J114" s="411"/>
      <c r="K114" s="411"/>
      <c r="L114" s="411"/>
      <c r="M114" s="424"/>
      <c r="N114" s="424"/>
      <c r="O114" s="424"/>
      <c r="P114" s="424"/>
      <c r="Q114" s="425"/>
      <c r="R114" s="311"/>
      <c r="S114" s="311"/>
      <c r="T114" s="311"/>
      <c r="U114" s="311"/>
      <c r="V114" s="311"/>
      <c r="W114" s="311"/>
      <c r="X114" s="311"/>
      <c r="Y114" s="311"/>
      <c r="Z114" s="311"/>
      <c r="AA114" s="311"/>
      <c r="AB114" s="311"/>
      <c r="AC114" s="311"/>
      <c r="AD114" s="311"/>
    </row>
    <row r="115" spans="1:30" s="1275" customFormat="1" ht="18" customHeight="1">
      <c r="A115" s="609">
        <v>108</v>
      </c>
      <c r="B115" s="1267"/>
      <c r="C115" s="1268"/>
      <c r="D115" s="1319" t="s">
        <v>453</v>
      </c>
      <c r="E115" s="1320"/>
      <c r="F115" s="1280"/>
      <c r="G115" s="1280"/>
      <c r="H115" s="1306"/>
      <c r="I115" s="1307">
        <f>SUM(J115:Q115)</f>
        <v>0</v>
      </c>
      <c r="J115" s="1308"/>
      <c r="K115" s="1308"/>
      <c r="L115" s="1308"/>
      <c r="M115" s="1308"/>
      <c r="N115" s="1308"/>
      <c r="O115" s="1308"/>
      <c r="P115" s="1308"/>
      <c r="Q115" s="1309"/>
      <c r="R115" s="1321"/>
      <c r="S115" s="1321"/>
      <c r="T115" s="1321"/>
      <c r="U115" s="1321"/>
      <c r="V115" s="1321"/>
      <c r="W115" s="1321"/>
      <c r="X115" s="1321"/>
      <c r="Y115" s="1321"/>
      <c r="Z115" s="1321"/>
      <c r="AA115" s="1321"/>
      <c r="AB115" s="1321"/>
      <c r="AC115" s="1321"/>
      <c r="AD115" s="1321"/>
    </row>
    <row r="116" spans="1:30" s="125" customFormat="1" ht="18" customHeight="1">
      <c r="A116" s="609">
        <v>109</v>
      </c>
      <c r="B116" s="625"/>
      <c r="C116" s="1204"/>
      <c r="D116" s="747" t="s">
        <v>1080</v>
      </c>
      <c r="E116" s="957"/>
      <c r="F116" s="627"/>
      <c r="G116" s="627"/>
      <c r="H116" s="628"/>
      <c r="I116" s="419">
        <f>SUM(J116:Q116)</f>
        <v>0</v>
      </c>
      <c r="J116" s="922">
        <v>0</v>
      </c>
      <c r="K116" s="922">
        <v>0</v>
      </c>
      <c r="L116" s="922">
        <v>0</v>
      </c>
      <c r="M116" s="922">
        <v>0</v>
      </c>
      <c r="N116" s="922">
        <v>0</v>
      </c>
      <c r="O116" s="922">
        <v>0</v>
      </c>
      <c r="P116" s="922">
        <v>0</v>
      </c>
      <c r="Q116" s="1108">
        <v>0</v>
      </c>
      <c r="R116" s="1214"/>
      <c r="S116" s="1214"/>
      <c r="T116" s="1214"/>
      <c r="U116" s="1214"/>
      <c r="V116" s="1214"/>
      <c r="W116" s="1214"/>
      <c r="X116" s="1214"/>
      <c r="Y116" s="1214"/>
      <c r="Z116" s="1214"/>
      <c r="AA116" s="1214"/>
      <c r="AB116" s="1214"/>
      <c r="AC116" s="1214"/>
      <c r="AD116" s="1214"/>
    </row>
    <row r="117" spans="1:30" s="35" customFormat="1" ht="18" customHeight="1">
      <c r="A117" s="609">
        <v>110</v>
      </c>
      <c r="B117" s="342"/>
      <c r="C117" s="343"/>
      <c r="D117" s="748" t="s">
        <v>639</v>
      </c>
      <c r="E117" s="619"/>
      <c r="F117" s="348"/>
      <c r="G117" s="348"/>
      <c r="H117" s="417"/>
      <c r="I117" s="923">
        <f>SUM(J117:Q117)</f>
        <v>0</v>
      </c>
      <c r="J117" s="424"/>
      <c r="K117" s="424"/>
      <c r="L117" s="424"/>
      <c r="M117" s="424"/>
      <c r="N117" s="424"/>
      <c r="O117" s="424"/>
      <c r="P117" s="424"/>
      <c r="Q117" s="425"/>
      <c r="R117" s="312"/>
      <c r="S117" s="312"/>
      <c r="T117" s="312"/>
      <c r="U117" s="312"/>
      <c r="V117" s="312"/>
      <c r="W117" s="312"/>
      <c r="X117" s="312"/>
      <c r="Y117" s="312"/>
      <c r="Z117" s="312"/>
      <c r="AA117" s="312"/>
      <c r="AB117" s="312"/>
      <c r="AC117" s="312"/>
      <c r="AD117" s="312"/>
    </row>
    <row r="118" spans="1:30" s="35" customFormat="1" ht="18" customHeight="1">
      <c r="A118" s="609">
        <v>111</v>
      </c>
      <c r="B118" s="342"/>
      <c r="C118" s="343"/>
      <c r="D118" s="747" t="s">
        <v>1120</v>
      </c>
      <c r="E118" s="619"/>
      <c r="F118" s="348"/>
      <c r="G118" s="348"/>
      <c r="H118" s="417"/>
      <c r="I118" s="419">
        <f>SUM(I116:I117)</f>
        <v>0</v>
      </c>
      <c r="J118" s="411">
        <f>SUM(J116:J117)</f>
        <v>0</v>
      </c>
      <c r="K118" s="411">
        <f aca="true" t="shared" si="24" ref="K118:Q118">SUM(K116:K117)</f>
        <v>0</v>
      </c>
      <c r="L118" s="411">
        <f t="shared" si="24"/>
        <v>0</v>
      </c>
      <c r="M118" s="411">
        <f t="shared" si="24"/>
        <v>0</v>
      </c>
      <c r="N118" s="411">
        <f t="shared" si="24"/>
        <v>0</v>
      </c>
      <c r="O118" s="411">
        <f t="shared" si="24"/>
        <v>0</v>
      </c>
      <c r="P118" s="411">
        <f t="shared" si="24"/>
        <v>0</v>
      </c>
      <c r="Q118" s="412">
        <f t="shared" si="24"/>
        <v>0</v>
      </c>
      <c r="R118" s="312"/>
      <c r="S118" s="312"/>
      <c r="T118" s="312"/>
      <c r="U118" s="312"/>
      <c r="V118" s="312"/>
      <c r="W118" s="312"/>
      <c r="X118" s="312"/>
      <c r="Y118" s="312"/>
      <c r="Z118" s="312"/>
      <c r="AA118" s="312"/>
      <c r="AB118" s="312"/>
      <c r="AC118" s="312"/>
      <c r="AD118" s="312"/>
    </row>
    <row r="119" spans="1:30" s="37" customFormat="1" ht="18" customHeight="1">
      <c r="A119" s="609">
        <v>112</v>
      </c>
      <c r="B119" s="345"/>
      <c r="C119" s="346">
        <v>3</v>
      </c>
      <c r="D119" s="615" t="s">
        <v>211</v>
      </c>
      <c r="E119" s="618"/>
      <c r="F119" s="351">
        <v>4093</v>
      </c>
      <c r="G119" s="351"/>
      <c r="H119" s="620"/>
      <c r="I119" s="428"/>
      <c r="J119" s="411"/>
      <c r="K119" s="411"/>
      <c r="L119" s="411"/>
      <c r="M119" s="424"/>
      <c r="N119" s="424"/>
      <c r="O119" s="424"/>
      <c r="P119" s="424"/>
      <c r="Q119" s="425"/>
      <c r="R119" s="311"/>
      <c r="S119" s="311"/>
      <c r="T119" s="311"/>
      <c r="U119" s="311"/>
      <c r="V119" s="311"/>
      <c r="W119" s="311"/>
      <c r="X119" s="311"/>
      <c r="Y119" s="311"/>
      <c r="Z119" s="311"/>
      <c r="AA119" s="311"/>
      <c r="AB119" s="311"/>
      <c r="AC119" s="311"/>
      <c r="AD119" s="311"/>
    </row>
    <row r="120" spans="1:30" s="1276" customFormat="1" ht="18" customHeight="1">
      <c r="A120" s="609">
        <v>113</v>
      </c>
      <c r="B120" s="1267"/>
      <c r="C120" s="1268"/>
      <c r="D120" s="1319" t="s">
        <v>453</v>
      </c>
      <c r="E120" s="1320"/>
      <c r="F120" s="1280"/>
      <c r="G120" s="1280"/>
      <c r="H120" s="1306"/>
      <c r="I120" s="1307">
        <f>SUM(J120:Q120)</f>
        <v>0</v>
      </c>
      <c r="J120" s="1308"/>
      <c r="K120" s="1308"/>
      <c r="L120" s="1308"/>
      <c r="M120" s="1308"/>
      <c r="N120" s="1308"/>
      <c r="O120" s="1308"/>
      <c r="P120" s="1308"/>
      <c r="Q120" s="1309"/>
      <c r="R120" s="1322"/>
      <c r="S120" s="1322"/>
      <c r="T120" s="1322"/>
      <c r="U120" s="1322"/>
      <c r="V120" s="1322"/>
      <c r="W120" s="1322"/>
      <c r="X120" s="1322"/>
      <c r="Y120" s="1322"/>
      <c r="Z120" s="1322"/>
      <c r="AA120" s="1322"/>
      <c r="AB120" s="1322"/>
      <c r="AC120" s="1322"/>
      <c r="AD120" s="1322"/>
    </row>
    <row r="121" spans="1:30" s="127" customFormat="1" ht="18" customHeight="1">
      <c r="A121" s="609">
        <v>114</v>
      </c>
      <c r="B121" s="625"/>
      <c r="C121" s="1204"/>
      <c r="D121" s="747" t="s">
        <v>1080</v>
      </c>
      <c r="E121" s="957"/>
      <c r="F121" s="627"/>
      <c r="G121" s="627"/>
      <c r="H121" s="628"/>
      <c r="I121" s="419">
        <f>SUM(J121:Q121)</f>
        <v>0</v>
      </c>
      <c r="J121" s="922">
        <v>0</v>
      </c>
      <c r="K121" s="922">
        <v>0</v>
      </c>
      <c r="L121" s="922">
        <v>0</v>
      </c>
      <c r="M121" s="922">
        <v>0</v>
      </c>
      <c r="N121" s="922">
        <v>0</v>
      </c>
      <c r="O121" s="922">
        <v>0</v>
      </c>
      <c r="P121" s="922">
        <v>0</v>
      </c>
      <c r="Q121" s="1108">
        <v>0</v>
      </c>
      <c r="R121" s="130"/>
      <c r="S121" s="130"/>
      <c r="T121" s="130"/>
      <c r="U121" s="130"/>
      <c r="V121" s="130"/>
      <c r="W121" s="130"/>
      <c r="X121" s="130"/>
      <c r="Y121" s="130"/>
      <c r="Z121" s="130"/>
      <c r="AA121" s="130"/>
      <c r="AB121" s="130"/>
      <c r="AC121" s="130"/>
      <c r="AD121" s="130"/>
    </row>
    <row r="122" spans="1:30" s="32" customFormat="1" ht="18" customHeight="1">
      <c r="A122" s="609">
        <v>115</v>
      </c>
      <c r="B122" s="342"/>
      <c r="C122" s="343"/>
      <c r="D122" s="748" t="s">
        <v>644</v>
      </c>
      <c r="E122" s="619"/>
      <c r="F122" s="348"/>
      <c r="G122" s="348"/>
      <c r="H122" s="417"/>
      <c r="I122" s="923">
        <f>SUM(J122:Q122)</f>
        <v>0</v>
      </c>
      <c r="J122" s="424"/>
      <c r="K122" s="424"/>
      <c r="L122" s="424"/>
      <c r="M122" s="424"/>
      <c r="N122" s="424"/>
      <c r="O122" s="424"/>
      <c r="P122" s="424"/>
      <c r="Q122" s="425"/>
      <c r="R122" s="308"/>
      <c r="S122" s="308"/>
      <c r="T122" s="308"/>
      <c r="U122" s="308"/>
      <c r="V122" s="308"/>
      <c r="W122" s="308"/>
      <c r="X122" s="308"/>
      <c r="Y122" s="308"/>
      <c r="Z122" s="308"/>
      <c r="AA122" s="308"/>
      <c r="AB122" s="308"/>
      <c r="AC122" s="308"/>
      <c r="AD122" s="308"/>
    </row>
    <row r="123" spans="1:30" s="32" customFormat="1" ht="18" customHeight="1">
      <c r="A123" s="609">
        <v>116</v>
      </c>
      <c r="B123" s="342"/>
      <c r="C123" s="343"/>
      <c r="D123" s="747" t="s">
        <v>1120</v>
      </c>
      <c r="E123" s="619"/>
      <c r="F123" s="348"/>
      <c r="G123" s="348"/>
      <c r="H123" s="417"/>
      <c r="I123" s="419">
        <f>SUM(I121:I122)</f>
        <v>0</v>
      </c>
      <c r="J123" s="411">
        <f>SUM(J121:J122)</f>
        <v>0</v>
      </c>
      <c r="K123" s="411">
        <f aca="true" t="shared" si="25" ref="K123:Q123">SUM(K121:K122)</f>
        <v>0</v>
      </c>
      <c r="L123" s="411">
        <f t="shared" si="25"/>
        <v>0</v>
      </c>
      <c r="M123" s="411">
        <f t="shared" si="25"/>
        <v>0</v>
      </c>
      <c r="N123" s="411">
        <f t="shared" si="25"/>
        <v>0</v>
      </c>
      <c r="O123" s="411">
        <f t="shared" si="25"/>
        <v>0</v>
      </c>
      <c r="P123" s="411">
        <f t="shared" si="25"/>
        <v>0</v>
      </c>
      <c r="Q123" s="412">
        <f t="shared" si="25"/>
        <v>0</v>
      </c>
      <c r="R123" s="308"/>
      <c r="S123" s="308"/>
      <c r="T123" s="308"/>
      <c r="U123" s="308"/>
      <c r="V123" s="308"/>
      <c r="W123" s="308"/>
      <c r="X123" s="308"/>
      <c r="Y123" s="308"/>
      <c r="Z123" s="308"/>
      <c r="AA123" s="308"/>
      <c r="AB123" s="308"/>
      <c r="AC123" s="308"/>
      <c r="AD123" s="308"/>
    </row>
    <row r="124" spans="1:30" s="34" customFormat="1" ht="19.5" customHeight="1">
      <c r="A124" s="609">
        <v>117</v>
      </c>
      <c r="B124" s="339">
        <v>10</v>
      </c>
      <c r="C124" s="340"/>
      <c r="D124" s="407" t="s">
        <v>27</v>
      </c>
      <c r="E124" s="614" t="s">
        <v>24</v>
      </c>
      <c r="F124" s="107">
        <v>99844</v>
      </c>
      <c r="G124" s="107">
        <v>90449</v>
      </c>
      <c r="H124" s="416">
        <v>97372</v>
      </c>
      <c r="I124" s="428"/>
      <c r="J124" s="107"/>
      <c r="K124" s="107"/>
      <c r="L124" s="107"/>
      <c r="M124" s="107"/>
      <c r="N124" s="107"/>
      <c r="O124" s="107"/>
      <c r="P124" s="107"/>
      <c r="Q124" s="115"/>
      <c r="R124" s="129"/>
      <c r="S124" s="129"/>
      <c r="T124" s="129"/>
      <c r="U124" s="129"/>
      <c r="V124" s="129"/>
      <c r="W124" s="129"/>
      <c r="X124" s="129"/>
      <c r="Y124" s="129"/>
      <c r="Z124" s="129"/>
      <c r="AA124" s="129"/>
      <c r="AB124" s="129"/>
      <c r="AC124" s="129"/>
      <c r="AD124" s="129"/>
    </row>
    <row r="125" spans="1:30" s="1330" customFormat="1" ht="18" customHeight="1">
      <c r="A125" s="609">
        <v>118</v>
      </c>
      <c r="B125" s="1267"/>
      <c r="C125" s="1268"/>
      <c r="D125" s="1269" t="s">
        <v>453</v>
      </c>
      <c r="E125" s="1280"/>
      <c r="F125" s="1280"/>
      <c r="G125" s="1280"/>
      <c r="H125" s="1306"/>
      <c r="I125" s="1307">
        <f aca="true" t="shared" si="26" ref="I125:I130">SUM(J125:Q125)</f>
        <v>105354</v>
      </c>
      <c r="J125" s="1308">
        <v>56292</v>
      </c>
      <c r="K125" s="1308">
        <v>13436</v>
      </c>
      <c r="L125" s="1308">
        <v>35026</v>
      </c>
      <c r="M125" s="1308"/>
      <c r="N125" s="1308"/>
      <c r="O125" s="1308">
        <v>600</v>
      </c>
      <c r="P125" s="1308"/>
      <c r="Q125" s="1309"/>
      <c r="R125" s="1329"/>
      <c r="S125" s="1329"/>
      <c r="T125" s="1329"/>
      <c r="U125" s="1329"/>
      <c r="V125" s="1329"/>
      <c r="W125" s="1329"/>
      <c r="X125" s="1329"/>
      <c r="Y125" s="1329"/>
      <c r="Z125" s="1329"/>
      <c r="AA125" s="1329"/>
      <c r="AB125" s="1329"/>
      <c r="AC125" s="1329"/>
      <c r="AD125" s="1329"/>
    </row>
    <row r="126" spans="1:30" s="38" customFormat="1" ht="18" customHeight="1">
      <c r="A126" s="609">
        <v>119</v>
      </c>
      <c r="B126" s="625"/>
      <c r="C126" s="1204"/>
      <c r="D126" s="730" t="s">
        <v>1080</v>
      </c>
      <c r="E126" s="627"/>
      <c r="F126" s="627"/>
      <c r="G126" s="627"/>
      <c r="H126" s="628"/>
      <c r="I126" s="419">
        <f t="shared" si="26"/>
        <v>129859</v>
      </c>
      <c r="J126" s="922">
        <v>64870</v>
      </c>
      <c r="K126" s="922">
        <v>15307</v>
      </c>
      <c r="L126" s="922">
        <v>46512</v>
      </c>
      <c r="M126" s="922">
        <v>0</v>
      </c>
      <c r="N126" s="922">
        <v>0</v>
      </c>
      <c r="O126" s="922">
        <v>3170</v>
      </c>
      <c r="P126" s="922">
        <v>0</v>
      </c>
      <c r="Q126" s="1108">
        <v>0</v>
      </c>
      <c r="R126" s="422"/>
      <c r="S126" s="422"/>
      <c r="T126" s="422"/>
      <c r="U126" s="422"/>
      <c r="V126" s="422"/>
      <c r="W126" s="422"/>
      <c r="X126" s="422"/>
      <c r="Y126" s="422"/>
      <c r="Z126" s="422"/>
      <c r="AA126" s="422"/>
      <c r="AB126" s="422"/>
      <c r="AC126" s="422"/>
      <c r="AD126" s="422"/>
    </row>
    <row r="127" spans="1:30" s="34" customFormat="1" ht="18" customHeight="1">
      <c r="A127" s="609">
        <v>120</v>
      </c>
      <c r="B127" s="342"/>
      <c r="C127" s="343"/>
      <c r="D127" s="748" t="s">
        <v>1131</v>
      </c>
      <c r="E127" s="348"/>
      <c r="F127" s="348"/>
      <c r="G127" s="348"/>
      <c r="H127" s="417"/>
      <c r="I127" s="923">
        <f t="shared" si="26"/>
        <v>31</v>
      </c>
      <c r="J127" s="424">
        <v>25</v>
      </c>
      <c r="K127" s="424">
        <v>6</v>
      </c>
      <c r="L127" s="424"/>
      <c r="M127" s="424"/>
      <c r="N127" s="424"/>
      <c r="O127" s="424"/>
      <c r="P127" s="424"/>
      <c r="Q127" s="425"/>
      <c r="R127" s="129"/>
      <c r="S127" s="129"/>
      <c r="T127" s="129"/>
      <c r="U127" s="129"/>
      <c r="V127" s="129"/>
      <c r="W127" s="129"/>
      <c r="X127" s="129"/>
      <c r="Y127" s="129"/>
      <c r="Z127" s="129"/>
      <c r="AA127" s="129"/>
      <c r="AB127" s="129"/>
      <c r="AC127" s="129"/>
      <c r="AD127" s="129"/>
    </row>
    <row r="128" spans="1:30" s="34" customFormat="1" ht="18" customHeight="1">
      <c r="A128" s="609">
        <v>121</v>
      </c>
      <c r="B128" s="342"/>
      <c r="C128" s="343"/>
      <c r="D128" s="748" t="s">
        <v>1128</v>
      </c>
      <c r="E128" s="348"/>
      <c r="F128" s="348"/>
      <c r="G128" s="348"/>
      <c r="H128" s="417"/>
      <c r="I128" s="923">
        <f t="shared" si="26"/>
        <v>518</v>
      </c>
      <c r="J128" s="424">
        <v>425</v>
      </c>
      <c r="K128" s="424">
        <v>93</v>
      </c>
      <c r="L128" s="424"/>
      <c r="M128" s="424"/>
      <c r="N128" s="424"/>
      <c r="O128" s="424"/>
      <c r="P128" s="424"/>
      <c r="Q128" s="425"/>
      <c r="R128" s="129"/>
      <c r="S128" s="129"/>
      <c r="T128" s="129"/>
      <c r="U128" s="129"/>
      <c r="V128" s="129"/>
      <c r="W128" s="129"/>
      <c r="X128" s="129"/>
      <c r="Y128" s="129"/>
      <c r="Z128" s="129"/>
      <c r="AA128" s="129"/>
      <c r="AB128" s="129"/>
      <c r="AC128" s="129"/>
      <c r="AD128" s="129"/>
    </row>
    <row r="129" spans="1:30" s="34" customFormat="1" ht="18" customHeight="1">
      <c r="A129" s="609">
        <v>122</v>
      </c>
      <c r="B129" s="342"/>
      <c r="C129" s="343"/>
      <c r="D129" s="748" t="s">
        <v>1146</v>
      </c>
      <c r="E129" s="348"/>
      <c r="F129" s="348"/>
      <c r="G129" s="348"/>
      <c r="H129" s="417"/>
      <c r="I129" s="923">
        <f t="shared" si="26"/>
        <v>300</v>
      </c>
      <c r="J129" s="424"/>
      <c r="K129" s="424"/>
      <c r="L129" s="424">
        <v>191</v>
      </c>
      <c r="M129" s="424"/>
      <c r="N129" s="424"/>
      <c r="O129" s="424">
        <v>109</v>
      </c>
      <c r="P129" s="424"/>
      <c r="Q129" s="425"/>
      <c r="R129" s="129"/>
      <c r="S129" s="129"/>
      <c r="T129" s="129"/>
      <c r="U129" s="129"/>
      <c r="V129" s="129"/>
      <c r="W129" s="129"/>
      <c r="X129" s="129"/>
      <c r="Y129" s="129"/>
      <c r="Z129" s="129"/>
      <c r="AA129" s="129"/>
      <c r="AB129" s="129"/>
      <c r="AC129" s="129"/>
      <c r="AD129" s="129"/>
    </row>
    <row r="130" spans="1:30" s="34" customFormat="1" ht="18" customHeight="1">
      <c r="A130" s="609">
        <v>123</v>
      </c>
      <c r="B130" s="342"/>
      <c r="C130" s="343"/>
      <c r="D130" s="748" t="s">
        <v>1174</v>
      </c>
      <c r="E130" s="348"/>
      <c r="F130" s="348"/>
      <c r="G130" s="348"/>
      <c r="H130" s="417"/>
      <c r="I130" s="923">
        <f t="shared" si="26"/>
        <v>1176</v>
      </c>
      <c r="J130" s="424">
        <v>964</v>
      </c>
      <c r="K130" s="424">
        <v>212</v>
      </c>
      <c r="L130" s="424"/>
      <c r="M130" s="424"/>
      <c r="N130" s="424"/>
      <c r="O130" s="424"/>
      <c r="P130" s="424"/>
      <c r="Q130" s="425"/>
      <c r="R130" s="129"/>
      <c r="S130" s="129"/>
      <c r="T130" s="129"/>
      <c r="U130" s="129"/>
      <c r="V130" s="129"/>
      <c r="W130" s="129"/>
      <c r="X130" s="129"/>
      <c r="Y130" s="129"/>
      <c r="Z130" s="129"/>
      <c r="AA130" s="129"/>
      <c r="AB130" s="129"/>
      <c r="AC130" s="129"/>
      <c r="AD130" s="129"/>
    </row>
    <row r="131" spans="1:30" s="34" customFormat="1" ht="18" customHeight="1">
      <c r="A131" s="609">
        <v>124</v>
      </c>
      <c r="B131" s="342"/>
      <c r="C131" s="343"/>
      <c r="D131" s="730" t="s">
        <v>1120</v>
      </c>
      <c r="E131" s="348"/>
      <c r="F131" s="348"/>
      <c r="G131" s="348"/>
      <c r="H131" s="417"/>
      <c r="I131" s="419">
        <f>SUM(J131:Q131)</f>
        <v>131884</v>
      </c>
      <c r="J131" s="922">
        <f>SUM(J126:J130)</f>
        <v>66284</v>
      </c>
      <c r="K131" s="922">
        <f aca="true" t="shared" si="27" ref="K131:Q131">SUM(K126:K130)</f>
        <v>15618</v>
      </c>
      <c r="L131" s="922">
        <f t="shared" si="27"/>
        <v>46703</v>
      </c>
      <c r="M131" s="922">
        <f t="shared" si="27"/>
        <v>0</v>
      </c>
      <c r="N131" s="922">
        <f t="shared" si="27"/>
        <v>0</v>
      </c>
      <c r="O131" s="922">
        <f t="shared" si="27"/>
        <v>3279</v>
      </c>
      <c r="P131" s="922">
        <f t="shared" si="27"/>
        <v>0</v>
      </c>
      <c r="Q131" s="1108">
        <f t="shared" si="27"/>
        <v>0</v>
      </c>
      <c r="R131" s="129"/>
      <c r="S131" s="129"/>
      <c r="T131" s="129"/>
      <c r="U131" s="129"/>
      <c r="V131" s="129"/>
      <c r="W131" s="129"/>
      <c r="X131" s="129"/>
      <c r="Y131" s="129"/>
      <c r="Z131" s="129"/>
      <c r="AA131" s="129"/>
      <c r="AB131" s="129"/>
      <c r="AC131" s="129"/>
      <c r="AD131" s="129"/>
    </row>
    <row r="132" spans="1:30" s="34" customFormat="1" ht="18" customHeight="1">
      <c r="A132" s="609">
        <v>125</v>
      </c>
      <c r="B132" s="345"/>
      <c r="C132" s="346">
        <v>1</v>
      </c>
      <c r="D132" s="615" t="s">
        <v>197</v>
      </c>
      <c r="E132" s="618"/>
      <c r="F132" s="351">
        <v>11300</v>
      </c>
      <c r="G132" s="351"/>
      <c r="H132" s="620"/>
      <c r="I132" s="428"/>
      <c r="J132" s="411"/>
      <c r="K132" s="411"/>
      <c r="L132" s="411"/>
      <c r="M132" s="424"/>
      <c r="N132" s="424"/>
      <c r="O132" s="424"/>
      <c r="P132" s="424"/>
      <c r="Q132" s="425"/>
      <c r="R132" s="129"/>
      <c r="S132" s="129"/>
      <c r="T132" s="129"/>
      <c r="U132" s="129"/>
      <c r="V132" s="129"/>
      <c r="W132" s="129"/>
      <c r="X132" s="129"/>
      <c r="Y132" s="129"/>
      <c r="Z132" s="129"/>
      <c r="AA132" s="129"/>
      <c r="AB132" s="129"/>
      <c r="AC132" s="129"/>
      <c r="AD132" s="129"/>
    </row>
    <row r="133" spans="1:30" s="1311" customFormat="1" ht="18" customHeight="1">
      <c r="A133" s="609">
        <v>126</v>
      </c>
      <c r="B133" s="1267"/>
      <c r="C133" s="1268"/>
      <c r="D133" s="1319" t="s">
        <v>453</v>
      </c>
      <c r="E133" s="1320"/>
      <c r="F133" s="1280"/>
      <c r="G133" s="1280"/>
      <c r="H133" s="1306"/>
      <c r="I133" s="1307">
        <f>SUM(J133:Q133)</f>
        <v>0</v>
      </c>
      <c r="J133" s="1308"/>
      <c r="K133" s="1308"/>
      <c r="L133" s="1308"/>
      <c r="M133" s="1308"/>
      <c r="N133" s="1308"/>
      <c r="O133" s="1308"/>
      <c r="P133" s="1308"/>
      <c r="Q133" s="1309"/>
      <c r="R133" s="1310"/>
      <c r="S133" s="1310"/>
      <c r="T133" s="1310"/>
      <c r="U133" s="1310"/>
      <c r="V133" s="1310"/>
      <c r="W133" s="1310"/>
      <c r="X133" s="1310"/>
      <c r="Y133" s="1310"/>
      <c r="Z133" s="1310"/>
      <c r="AA133" s="1310"/>
      <c r="AB133" s="1310"/>
      <c r="AC133" s="1310"/>
      <c r="AD133" s="1310"/>
    </row>
    <row r="134" spans="1:30" s="37" customFormat="1" ht="18" customHeight="1">
      <c r="A134" s="609">
        <v>127</v>
      </c>
      <c r="B134" s="625"/>
      <c r="C134" s="1204"/>
      <c r="D134" s="747" t="s">
        <v>1080</v>
      </c>
      <c r="E134" s="957"/>
      <c r="F134" s="627"/>
      <c r="G134" s="627"/>
      <c r="H134" s="628"/>
      <c r="I134" s="419">
        <f>SUM(J134:Q134)</f>
        <v>0</v>
      </c>
      <c r="J134" s="922">
        <v>0</v>
      </c>
      <c r="K134" s="922">
        <v>0</v>
      </c>
      <c r="L134" s="922">
        <v>0</v>
      </c>
      <c r="M134" s="922">
        <v>0</v>
      </c>
      <c r="N134" s="922">
        <v>0</v>
      </c>
      <c r="O134" s="922">
        <v>0</v>
      </c>
      <c r="P134" s="922">
        <v>0</v>
      </c>
      <c r="Q134" s="1108">
        <v>0</v>
      </c>
      <c r="R134" s="311"/>
      <c r="S134" s="311"/>
      <c r="T134" s="311"/>
      <c r="U134" s="311"/>
      <c r="V134" s="311"/>
      <c r="W134" s="311"/>
      <c r="X134" s="311"/>
      <c r="Y134" s="311"/>
      <c r="Z134" s="311"/>
      <c r="AA134" s="311"/>
      <c r="AB134" s="311"/>
      <c r="AC134" s="311"/>
      <c r="AD134" s="311"/>
    </row>
    <row r="135" spans="1:30" s="37" customFormat="1" ht="18" customHeight="1">
      <c r="A135" s="609">
        <v>128</v>
      </c>
      <c r="B135" s="342"/>
      <c r="C135" s="343"/>
      <c r="D135" s="1142" t="s">
        <v>644</v>
      </c>
      <c r="E135" s="619"/>
      <c r="F135" s="348"/>
      <c r="G135" s="348"/>
      <c r="H135" s="417"/>
      <c r="I135" s="923">
        <f>SUM(J135:Q135)</f>
        <v>0</v>
      </c>
      <c r="J135" s="424"/>
      <c r="K135" s="424"/>
      <c r="L135" s="424"/>
      <c r="M135" s="424"/>
      <c r="N135" s="424"/>
      <c r="O135" s="424"/>
      <c r="P135" s="424"/>
      <c r="Q135" s="425"/>
      <c r="R135" s="311"/>
      <c r="S135" s="311"/>
      <c r="T135" s="311"/>
      <c r="U135" s="311"/>
      <c r="V135" s="311"/>
      <c r="W135" s="311"/>
      <c r="X135" s="311"/>
      <c r="Y135" s="311"/>
      <c r="Z135" s="311"/>
      <c r="AA135" s="311"/>
      <c r="AB135" s="311"/>
      <c r="AC135" s="311"/>
      <c r="AD135" s="311"/>
    </row>
    <row r="136" spans="1:30" s="37" customFormat="1" ht="18" customHeight="1">
      <c r="A136" s="609">
        <v>129</v>
      </c>
      <c r="B136" s="342"/>
      <c r="C136" s="343"/>
      <c r="D136" s="747" t="s">
        <v>1120</v>
      </c>
      <c r="E136" s="619"/>
      <c r="F136" s="348"/>
      <c r="G136" s="348"/>
      <c r="H136" s="417"/>
      <c r="I136" s="419">
        <f>SUM(I134:I135)</f>
        <v>0</v>
      </c>
      <c r="J136" s="411">
        <f>SUM(J134:J135)</f>
        <v>0</v>
      </c>
      <c r="K136" s="411">
        <f aca="true" t="shared" si="28" ref="K136:Q136">SUM(K134:K135)</f>
        <v>0</v>
      </c>
      <c r="L136" s="411">
        <f t="shared" si="28"/>
        <v>0</v>
      </c>
      <c r="M136" s="411">
        <f t="shared" si="28"/>
        <v>0</v>
      </c>
      <c r="N136" s="411">
        <f t="shared" si="28"/>
        <v>0</v>
      </c>
      <c r="O136" s="411">
        <f t="shared" si="28"/>
        <v>0</v>
      </c>
      <c r="P136" s="411">
        <f t="shared" si="28"/>
        <v>0</v>
      </c>
      <c r="Q136" s="412">
        <f t="shared" si="28"/>
        <v>0</v>
      </c>
      <c r="R136" s="311"/>
      <c r="S136" s="311"/>
      <c r="T136" s="311"/>
      <c r="U136" s="311"/>
      <c r="V136" s="311"/>
      <c r="W136" s="311"/>
      <c r="X136" s="311"/>
      <c r="Y136" s="311"/>
      <c r="Z136" s="311"/>
      <c r="AA136" s="311"/>
      <c r="AB136" s="311"/>
      <c r="AC136" s="311"/>
      <c r="AD136" s="311"/>
    </row>
    <row r="137" spans="1:30" s="34" customFormat="1" ht="18" customHeight="1">
      <c r="A137" s="609">
        <v>130</v>
      </c>
      <c r="B137" s="345"/>
      <c r="C137" s="346">
        <v>2</v>
      </c>
      <c r="D137" s="615" t="s">
        <v>210</v>
      </c>
      <c r="E137" s="618"/>
      <c r="F137" s="351">
        <v>955</v>
      </c>
      <c r="G137" s="351"/>
      <c r="H137" s="620"/>
      <c r="I137" s="428"/>
      <c r="J137" s="411"/>
      <c r="K137" s="411"/>
      <c r="L137" s="411"/>
      <c r="M137" s="424"/>
      <c r="N137" s="424"/>
      <c r="O137" s="424"/>
      <c r="P137" s="424"/>
      <c r="Q137" s="425"/>
      <c r="R137" s="129"/>
      <c r="S137" s="129"/>
      <c r="T137" s="129"/>
      <c r="U137" s="129"/>
      <c r="V137" s="129"/>
      <c r="W137" s="129"/>
      <c r="X137" s="129"/>
      <c r="Y137" s="129"/>
      <c r="Z137" s="129"/>
      <c r="AA137" s="129"/>
      <c r="AB137" s="129"/>
      <c r="AC137" s="129"/>
      <c r="AD137" s="129"/>
    </row>
    <row r="138" spans="1:30" s="1311" customFormat="1" ht="18" customHeight="1">
      <c r="A138" s="609">
        <v>131</v>
      </c>
      <c r="B138" s="1267"/>
      <c r="C138" s="1268"/>
      <c r="D138" s="1319" t="s">
        <v>453</v>
      </c>
      <c r="E138" s="1320"/>
      <c r="F138" s="1280"/>
      <c r="G138" s="1280"/>
      <c r="H138" s="1306"/>
      <c r="I138" s="1307">
        <f>SUM(J138:Q138)</f>
        <v>0</v>
      </c>
      <c r="J138" s="1308"/>
      <c r="K138" s="1308"/>
      <c r="L138" s="1308"/>
      <c r="M138" s="1308"/>
      <c r="N138" s="1308"/>
      <c r="O138" s="1308"/>
      <c r="P138" s="1308"/>
      <c r="Q138" s="1309"/>
      <c r="R138" s="1310"/>
      <c r="S138" s="1310"/>
      <c r="T138" s="1310"/>
      <c r="U138" s="1310"/>
      <c r="V138" s="1310"/>
      <c r="W138" s="1310"/>
      <c r="X138" s="1310"/>
      <c r="Y138" s="1310"/>
      <c r="Z138" s="1310"/>
      <c r="AA138" s="1310"/>
      <c r="AB138" s="1310"/>
      <c r="AC138" s="1310"/>
      <c r="AD138" s="1310"/>
    </row>
    <row r="139" spans="1:30" s="37" customFormat="1" ht="18" customHeight="1">
      <c r="A139" s="609">
        <v>132</v>
      </c>
      <c r="B139" s="625"/>
      <c r="C139" s="1204"/>
      <c r="D139" s="747" t="s">
        <v>1080</v>
      </c>
      <c r="E139" s="957"/>
      <c r="F139" s="627"/>
      <c r="G139" s="627"/>
      <c r="H139" s="628"/>
      <c r="I139" s="419">
        <f>SUM(J139:Q139)</f>
        <v>0</v>
      </c>
      <c r="J139" s="922">
        <v>0</v>
      </c>
      <c r="K139" s="922">
        <v>0</v>
      </c>
      <c r="L139" s="922">
        <v>0</v>
      </c>
      <c r="M139" s="922">
        <v>0</v>
      </c>
      <c r="N139" s="922">
        <v>0</v>
      </c>
      <c r="O139" s="922">
        <v>0</v>
      </c>
      <c r="P139" s="922">
        <v>0</v>
      </c>
      <c r="Q139" s="1108">
        <v>0</v>
      </c>
      <c r="R139" s="311"/>
      <c r="S139" s="311"/>
      <c r="T139" s="311"/>
      <c r="U139" s="311"/>
      <c r="V139" s="311"/>
      <c r="W139" s="311"/>
      <c r="X139" s="311"/>
      <c r="Y139" s="311"/>
      <c r="Z139" s="311"/>
      <c r="AA139" s="311"/>
      <c r="AB139" s="311"/>
      <c r="AC139" s="311"/>
      <c r="AD139" s="311"/>
    </row>
    <row r="140" spans="1:30" s="37" customFormat="1" ht="18" customHeight="1">
      <c r="A140" s="609">
        <v>133</v>
      </c>
      <c r="B140" s="342"/>
      <c r="C140" s="343"/>
      <c r="D140" s="748" t="s">
        <v>644</v>
      </c>
      <c r="E140" s="619"/>
      <c r="F140" s="348"/>
      <c r="G140" s="348"/>
      <c r="H140" s="417"/>
      <c r="I140" s="923">
        <f>SUM(J140:Q140)</f>
        <v>0</v>
      </c>
      <c r="J140" s="424"/>
      <c r="K140" s="424"/>
      <c r="L140" s="424"/>
      <c r="M140" s="424"/>
      <c r="N140" s="424"/>
      <c r="O140" s="424"/>
      <c r="P140" s="424"/>
      <c r="Q140" s="425"/>
      <c r="R140" s="311"/>
      <c r="S140" s="311"/>
      <c r="T140" s="311"/>
      <c r="U140" s="311"/>
      <c r="V140" s="311"/>
      <c r="W140" s="311"/>
      <c r="X140" s="311"/>
      <c r="Y140" s="311"/>
      <c r="Z140" s="311"/>
      <c r="AA140" s="311"/>
      <c r="AB140" s="311"/>
      <c r="AC140" s="311"/>
      <c r="AD140" s="311"/>
    </row>
    <row r="141" spans="1:30" s="37" customFormat="1" ht="18" customHeight="1">
      <c r="A141" s="609">
        <v>134</v>
      </c>
      <c r="B141" s="342"/>
      <c r="C141" s="343"/>
      <c r="D141" s="747" t="s">
        <v>1120</v>
      </c>
      <c r="E141" s="619"/>
      <c r="F141" s="348"/>
      <c r="G141" s="348"/>
      <c r="H141" s="417"/>
      <c r="I141" s="419">
        <f>SUM(I139:I140)</f>
        <v>0</v>
      </c>
      <c r="J141" s="411">
        <f>SUM(J139:J140)</f>
        <v>0</v>
      </c>
      <c r="K141" s="411">
        <f aca="true" t="shared" si="29" ref="K141:Q141">SUM(K139:K140)</f>
        <v>0</v>
      </c>
      <c r="L141" s="411">
        <f t="shared" si="29"/>
        <v>0</v>
      </c>
      <c r="M141" s="411">
        <f t="shared" si="29"/>
        <v>0</v>
      </c>
      <c r="N141" s="411">
        <f t="shared" si="29"/>
        <v>0</v>
      </c>
      <c r="O141" s="411">
        <f t="shared" si="29"/>
        <v>0</v>
      </c>
      <c r="P141" s="411">
        <f t="shared" si="29"/>
        <v>0</v>
      </c>
      <c r="Q141" s="412">
        <f t="shared" si="29"/>
        <v>0</v>
      </c>
      <c r="R141" s="311"/>
      <c r="S141" s="311"/>
      <c r="T141" s="311"/>
      <c r="U141" s="311"/>
      <c r="V141" s="311"/>
      <c r="W141" s="311"/>
      <c r="X141" s="311"/>
      <c r="Y141" s="311"/>
      <c r="Z141" s="311"/>
      <c r="AA141" s="311"/>
      <c r="AB141" s="311"/>
      <c r="AC141" s="311"/>
      <c r="AD141" s="311"/>
    </row>
    <row r="142" spans="1:30" s="34" customFormat="1" ht="19.5" customHeight="1">
      <c r="A142" s="609">
        <v>135</v>
      </c>
      <c r="B142" s="339">
        <v>11</v>
      </c>
      <c r="C142" s="340"/>
      <c r="D142" s="407" t="s">
        <v>28</v>
      </c>
      <c r="E142" s="614" t="s">
        <v>24</v>
      </c>
      <c r="F142" s="107">
        <v>398783</v>
      </c>
      <c r="G142" s="107">
        <v>369886</v>
      </c>
      <c r="H142" s="416">
        <v>404408</v>
      </c>
      <c r="I142" s="428"/>
      <c r="J142" s="107"/>
      <c r="K142" s="107"/>
      <c r="L142" s="107"/>
      <c r="M142" s="107"/>
      <c r="N142" s="107"/>
      <c r="O142" s="107"/>
      <c r="P142" s="107"/>
      <c r="Q142" s="115"/>
      <c r="R142" s="129"/>
      <c r="S142" s="129"/>
      <c r="T142" s="129"/>
      <c r="U142" s="129"/>
      <c r="V142" s="129"/>
      <c r="W142" s="129"/>
      <c r="X142" s="129"/>
      <c r="Y142" s="129"/>
      <c r="Z142" s="129"/>
      <c r="AA142" s="129"/>
      <c r="AB142" s="129"/>
      <c r="AC142" s="129"/>
      <c r="AD142" s="129"/>
    </row>
    <row r="143" spans="1:30" s="1330" customFormat="1" ht="18" customHeight="1">
      <c r="A143" s="609">
        <v>136</v>
      </c>
      <c r="B143" s="1267"/>
      <c r="C143" s="1268"/>
      <c r="D143" s="1269" t="s">
        <v>453</v>
      </c>
      <c r="E143" s="1280"/>
      <c r="F143" s="1280"/>
      <c r="G143" s="1280"/>
      <c r="H143" s="1306"/>
      <c r="I143" s="1307">
        <f>SUM(J143:Q143)</f>
        <v>378651</v>
      </c>
      <c r="J143" s="1308">
        <v>140446</v>
      </c>
      <c r="K143" s="1308">
        <v>33829</v>
      </c>
      <c r="L143" s="1308">
        <v>186376</v>
      </c>
      <c r="M143" s="1308"/>
      <c r="N143" s="1308"/>
      <c r="O143" s="1308">
        <v>18000</v>
      </c>
      <c r="P143" s="1308"/>
      <c r="Q143" s="1309"/>
      <c r="R143" s="1329"/>
      <c r="S143" s="1329"/>
      <c r="T143" s="1329"/>
      <c r="U143" s="1329"/>
      <c r="V143" s="1329"/>
      <c r="W143" s="1329"/>
      <c r="X143" s="1329"/>
      <c r="Y143" s="1329"/>
      <c r="Z143" s="1329"/>
      <c r="AA143" s="1329"/>
      <c r="AB143" s="1329"/>
      <c r="AC143" s="1329"/>
      <c r="AD143" s="1329"/>
    </row>
    <row r="144" spans="1:30" s="38" customFormat="1" ht="18" customHeight="1">
      <c r="A144" s="609">
        <v>137</v>
      </c>
      <c r="B144" s="625"/>
      <c r="C144" s="1204"/>
      <c r="D144" s="730" t="s">
        <v>1080</v>
      </c>
      <c r="E144" s="627"/>
      <c r="F144" s="627"/>
      <c r="G144" s="627"/>
      <c r="H144" s="628"/>
      <c r="I144" s="419">
        <f>SUM(J144:Q144)</f>
        <v>434084</v>
      </c>
      <c r="J144" s="922">
        <v>155103</v>
      </c>
      <c r="K144" s="922">
        <v>37233</v>
      </c>
      <c r="L144" s="922">
        <v>217526</v>
      </c>
      <c r="M144" s="922">
        <v>0</v>
      </c>
      <c r="N144" s="922">
        <v>0</v>
      </c>
      <c r="O144" s="922">
        <v>24222</v>
      </c>
      <c r="P144" s="922">
        <v>0</v>
      </c>
      <c r="Q144" s="1108">
        <v>0</v>
      </c>
      <c r="R144" s="422"/>
      <c r="S144" s="422"/>
      <c r="T144" s="422"/>
      <c r="U144" s="422"/>
      <c r="V144" s="422"/>
      <c r="W144" s="422"/>
      <c r="X144" s="422"/>
      <c r="Y144" s="422"/>
      <c r="Z144" s="422"/>
      <c r="AA144" s="422"/>
      <c r="AB144" s="422"/>
      <c r="AC144" s="422"/>
      <c r="AD144" s="422"/>
    </row>
    <row r="145" spans="1:30" s="34" customFormat="1" ht="18" customHeight="1">
      <c r="A145" s="609">
        <v>138</v>
      </c>
      <c r="B145" s="342"/>
      <c r="C145" s="343"/>
      <c r="D145" s="748" t="s">
        <v>1131</v>
      </c>
      <c r="E145" s="348"/>
      <c r="F145" s="348"/>
      <c r="G145" s="348"/>
      <c r="H145" s="417"/>
      <c r="I145" s="923">
        <f>SUM(J145:Q145)</f>
        <v>181</v>
      </c>
      <c r="J145" s="424">
        <v>148</v>
      </c>
      <c r="K145" s="424">
        <v>33</v>
      </c>
      <c r="L145" s="424"/>
      <c r="M145" s="424"/>
      <c r="N145" s="424"/>
      <c r="O145" s="424"/>
      <c r="P145" s="424"/>
      <c r="Q145" s="425"/>
      <c r="R145" s="129"/>
      <c r="S145" s="129"/>
      <c r="T145" s="129"/>
      <c r="U145" s="129"/>
      <c r="V145" s="129"/>
      <c r="W145" s="129"/>
      <c r="X145" s="129"/>
      <c r="Y145" s="129"/>
      <c r="Z145" s="129"/>
      <c r="AA145" s="129"/>
      <c r="AB145" s="129"/>
      <c r="AC145" s="129"/>
      <c r="AD145" s="129"/>
    </row>
    <row r="146" spans="1:30" s="34" customFormat="1" ht="18" customHeight="1">
      <c r="A146" s="609">
        <v>139</v>
      </c>
      <c r="B146" s="342"/>
      <c r="C146" s="343"/>
      <c r="D146" s="748" t="s">
        <v>1128</v>
      </c>
      <c r="E146" s="348"/>
      <c r="F146" s="348"/>
      <c r="G146" s="348"/>
      <c r="H146" s="417"/>
      <c r="I146" s="923">
        <f>SUM(J146:Q146)</f>
        <v>1196</v>
      </c>
      <c r="J146" s="424">
        <v>980</v>
      </c>
      <c r="K146" s="424">
        <v>216</v>
      </c>
      <c r="L146" s="424"/>
      <c r="M146" s="424"/>
      <c r="N146" s="424"/>
      <c r="O146" s="424"/>
      <c r="P146" s="424"/>
      <c r="Q146" s="425"/>
      <c r="R146" s="129"/>
      <c r="S146" s="129"/>
      <c r="T146" s="129"/>
      <c r="U146" s="129"/>
      <c r="V146" s="129"/>
      <c r="W146" s="129"/>
      <c r="X146" s="129"/>
      <c r="Y146" s="129"/>
      <c r="Z146" s="129"/>
      <c r="AA146" s="129"/>
      <c r="AB146" s="129"/>
      <c r="AC146" s="129"/>
      <c r="AD146" s="129"/>
    </row>
    <row r="147" spans="1:30" s="34" customFormat="1" ht="18" customHeight="1">
      <c r="A147" s="609">
        <v>140</v>
      </c>
      <c r="B147" s="342"/>
      <c r="C147" s="343"/>
      <c r="D147" s="730" t="s">
        <v>1120</v>
      </c>
      <c r="E147" s="348"/>
      <c r="F147" s="348"/>
      <c r="G147" s="348"/>
      <c r="H147" s="417"/>
      <c r="I147" s="419">
        <f aca="true" t="shared" si="30" ref="I147:Q147">SUM(I144:I146)</f>
        <v>435461</v>
      </c>
      <c r="J147" s="922">
        <f>SUM(J144:J146)</f>
        <v>156231</v>
      </c>
      <c r="K147" s="922">
        <f t="shared" si="30"/>
        <v>37482</v>
      </c>
      <c r="L147" s="922">
        <f t="shared" si="30"/>
        <v>217526</v>
      </c>
      <c r="M147" s="922">
        <f t="shared" si="30"/>
        <v>0</v>
      </c>
      <c r="N147" s="922">
        <f t="shared" si="30"/>
        <v>0</v>
      </c>
      <c r="O147" s="922">
        <f t="shared" si="30"/>
        <v>24222</v>
      </c>
      <c r="P147" s="922">
        <f t="shared" si="30"/>
        <v>0</v>
      </c>
      <c r="Q147" s="1108">
        <f t="shared" si="30"/>
        <v>0</v>
      </c>
      <c r="R147" s="1191"/>
      <c r="S147" s="129"/>
      <c r="T147" s="129"/>
      <c r="U147" s="129"/>
      <c r="V147" s="129"/>
      <c r="W147" s="129"/>
      <c r="X147" s="129"/>
      <c r="Y147" s="129"/>
      <c r="Z147" s="129"/>
      <c r="AA147" s="129"/>
      <c r="AB147" s="129"/>
      <c r="AC147" s="129"/>
      <c r="AD147" s="129"/>
    </row>
    <row r="148" spans="1:30" s="30" customFormat="1" ht="18" customHeight="1">
      <c r="A148" s="609">
        <v>141</v>
      </c>
      <c r="B148" s="345"/>
      <c r="C148" s="346">
        <v>2</v>
      </c>
      <c r="D148" s="615" t="s">
        <v>190</v>
      </c>
      <c r="E148" s="618"/>
      <c r="F148" s="351">
        <v>7857</v>
      </c>
      <c r="G148" s="351">
        <v>449</v>
      </c>
      <c r="H148" s="620">
        <v>4309</v>
      </c>
      <c r="I148" s="428"/>
      <c r="J148" s="411"/>
      <c r="K148" s="411"/>
      <c r="L148" s="411"/>
      <c r="M148" s="424"/>
      <c r="N148" s="424"/>
      <c r="O148" s="424"/>
      <c r="P148" s="424"/>
      <c r="Q148" s="425"/>
      <c r="R148" s="39"/>
      <c r="S148" s="39"/>
      <c r="T148" s="39"/>
      <c r="U148" s="39"/>
      <c r="V148" s="39"/>
      <c r="W148" s="39"/>
      <c r="X148" s="39"/>
      <c r="Y148" s="39"/>
      <c r="Z148" s="39"/>
      <c r="AA148" s="39"/>
      <c r="AB148" s="39"/>
      <c r="AC148" s="39"/>
      <c r="AD148" s="39"/>
    </row>
    <row r="149" spans="1:30" s="1330" customFormat="1" ht="18" customHeight="1">
      <c r="A149" s="609">
        <v>142</v>
      </c>
      <c r="B149" s="1267"/>
      <c r="C149" s="1268"/>
      <c r="D149" s="1319" t="s">
        <v>453</v>
      </c>
      <c r="E149" s="1320"/>
      <c r="F149" s="1280"/>
      <c r="G149" s="1280"/>
      <c r="H149" s="1306"/>
      <c r="I149" s="1307">
        <f>SUM(J149:Q149)</f>
        <v>0</v>
      </c>
      <c r="J149" s="1308"/>
      <c r="K149" s="1308"/>
      <c r="L149" s="1308"/>
      <c r="M149" s="1308"/>
      <c r="N149" s="1308"/>
      <c r="O149" s="1308"/>
      <c r="P149" s="1308"/>
      <c r="Q149" s="1309"/>
      <c r="R149" s="1329"/>
      <c r="S149" s="1329"/>
      <c r="T149" s="1329"/>
      <c r="U149" s="1329"/>
      <c r="V149" s="1329"/>
      <c r="W149" s="1329"/>
      <c r="X149" s="1329"/>
      <c r="Y149" s="1329"/>
      <c r="Z149" s="1329"/>
      <c r="AA149" s="1329"/>
      <c r="AB149" s="1329"/>
      <c r="AC149" s="1329"/>
      <c r="AD149" s="1329"/>
    </row>
    <row r="150" spans="1:30" s="38" customFormat="1" ht="18" customHeight="1">
      <c r="A150" s="609">
        <v>143</v>
      </c>
      <c r="B150" s="625"/>
      <c r="C150" s="1204"/>
      <c r="D150" s="747" t="s">
        <v>1080</v>
      </c>
      <c r="E150" s="957"/>
      <c r="F150" s="627"/>
      <c r="G150" s="627"/>
      <c r="H150" s="628"/>
      <c r="I150" s="419">
        <f>SUM(J150:Q150)</f>
        <v>2426</v>
      </c>
      <c r="J150" s="922">
        <v>2186</v>
      </c>
      <c r="K150" s="922">
        <v>240</v>
      </c>
      <c r="L150" s="922">
        <v>0</v>
      </c>
      <c r="M150" s="922">
        <v>0</v>
      </c>
      <c r="N150" s="922">
        <v>0</v>
      </c>
      <c r="O150" s="922">
        <v>0</v>
      </c>
      <c r="P150" s="922">
        <v>0</v>
      </c>
      <c r="Q150" s="1108">
        <v>0</v>
      </c>
      <c r="R150" s="422"/>
      <c r="S150" s="422"/>
      <c r="T150" s="422"/>
      <c r="U150" s="422"/>
      <c r="V150" s="422"/>
      <c r="W150" s="422"/>
      <c r="X150" s="422"/>
      <c r="Y150" s="422"/>
      <c r="Z150" s="422"/>
      <c r="AA150" s="422"/>
      <c r="AB150" s="422"/>
      <c r="AC150" s="422"/>
      <c r="AD150" s="422"/>
    </row>
    <row r="151" spans="1:30" s="34" customFormat="1" ht="18" customHeight="1">
      <c r="A151" s="609">
        <v>144</v>
      </c>
      <c r="B151" s="342"/>
      <c r="C151" s="343"/>
      <c r="D151" s="748" t="s">
        <v>644</v>
      </c>
      <c r="E151" s="619"/>
      <c r="F151" s="348"/>
      <c r="G151" s="348"/>
      <c r="H151" s="417"/>
      <c r="I151" s="923">
        <f>SUM(J151:Q151)</f>
        <v>0</v>
      </c>
      <c r="J151" s="424"/>
      <c r="K151" s="424"/>
      <c r="L151" s="424"/>
      <c r="M151" s="424"/>
      <c r="N151" s="424"/>
      <c r="O151" s="424"/>
      <c r="P151" s="424"/>
      <c r="Q151" s="425"/>
      <c r="R151" s="129"/>
      <c r="S151" s="129"/>
      <c r="T151" s="129"/>
      <c r="U151" s="129"/>
      <c r="V151" s="129"/>
      <c r="W151" s="129"/>
      <c r="X151" s="129"/>
      <c r="Y151" s="129"/>
      <c r="Z151" s="129"/>
      <c r="AA151" s="129"/>
      <c r="AB151" s="129"/>
      <c r="AC151" s="129"/>
      <c r="AD151" s="129"/>
    </row>
    <row r="152" spans="1:30" s="34" customFormat="1" ht="18" customHeight="1">
      <c r="A152" s="609">
        <v>145</v>
      </c>
      <c r="B152" s="342"/>
      <c r="C152" s="343"/>
      <c r="D152" s="747" t="s">
        <v>1120</v>
      </c>
      <c r="E152" s="619"/>
      <c r="F152" s="348"/>
      <c r="G152" s="348"/>
      <c r="H152" s="417"/>
      <c r="I152" s="419">
        <f>SUM(I150:I151)</f>
        <v>2426</v>
      </c>
      <c r="J152" s="1032">
        <f aca="true" t="shared" si="31" ref="J152:Q152">SUM(J150:J151)</f>
        <v>2186</v>
      </c>
      <c r="K152" s="1032">
        <f t="shared" si="31"/>
        <v>240</v>
      </c>
      <c r="L152" s="1032">
        <f t="shared" si="31"/>
        <v>0</v>
      </c>
      <c r="M152" s="1032">
        <f t="shared" si="31"/>
        <v>0</v>
      </c>
      <c r="N152" s="1032">
        <f t="shared" si="31"/>
        <v>0</v>
      </c>
      <c r="O152" s="1032">
        <f t="shared" si="31"/>
        <v>0</v>
      </c>
      <c r="P152" s="1032">
        <f t="shared" si="31"/>
        <v>0</v>
      </c>
      <c r="Q152" s="1192">
        <f t="shared" si="31"/>
        <v>0</v>
      </c>
      <c r="R152" s="129"/>
      <c r="S152" s="129"/>
      <c r="T152" s="129"/>
      <c r="U152" s="129"/>
      <c r="V152" s="129"/>
      <c r="W152" s="129"/>
      <c r="X152" s="129"/>
      <c r="Y152" s="129"/>
      <c r="Z152" s="129"/>
      <c r="AA152" s="129"/>
      <c r="AB152" s="129"/>
      <c r="AC152" s="129"/>
      <c r="AD152" s="129"/>
    </row>
    <row r="153" spans="1:30" s="30" customFormat="1" ht="19.5" customHeight="1">
      <c r="A153" s="609">
        <v>146</v>
      </c>
      <c r="B153" s="339">
        <v>12</v>
      </c>
      <c r="C153" s="340"/>
      <c r="D153" s="407" t="s">
        <v>50</v>
      </c>
      <c r="E153" s="614" t="s">
        <v>24</v>
      </c>
      <c r="F153" s="107">
        <v>327749</v>
      </c>
      <c r="G153" s="107">
        <v>186233</v>
      </c>
      <c r="H153" s="416">
        <v>239526</v>
      </c>
      <c r="I153" s="428"/>
      <c r="J153" s="107"/>
      <c r="K153" s="107"/>
      <c r="L153" s="107"/>
      <c r="M153" s="107"/>
      <c r="N153" s="107"/>
      <c r="O153" s="107"/>
      <c r="P153" s="107"/>
      <c r="Q153" s="115"/>
      <c r="R153" s="39"/>
      <c r="S153" s="39"/>
      <c r="T153" s="39"/>
      <c r="U153" s="39"/>
      <c r="V153" s="39"/>
      <c r="W153" s="39"/>
      <c r="X153" s="39"/>
      <c r="Y153" s="39"/>
      <c r="Z153" s="39"/>
      <c r="AA153" s="39"/>
      <c r="AB153" s="39"/>
      <c r="AC153" s="39"/>
      <c r="AD153" s="39"/>
    </row>
    <row r="154" spans="1:30" s="1330" customFormat="1" ht="18" customHeight="1">
      <c r="A154" s="609">
        <v>147</v>
      </c>
      <c r="B154" s="1267"/>
      <c r="C154" s="1268"/>
      <c r="D154" s="1269" t="s">
        <v>453</v>
      </c>
      <c r="E154" s="1280"/>
      <c r="F154" s="1280"/>
      <c r="G154" s="1280"/>
      <c r="H154" s="1306"/>
      <c r="I154" s="1307">
        <f>SUM(J154:Q154)</f>
        <v>195269</v>
      </c>
      <c r="J154" s="1308">
        <v>130112</v>
      </c>
      <c r="K154" s="1308">
        <v>32752</v>
      </c>
      <c r="L154" s="1308">
        <v>32005</v>
      </c>
      <c r="M154" s="1308"/>
      <c r="N154" s="1308"/>
      <c r="O154" s="1308">
        <v>400</v>
      </c>
      <c r="P154" s="1308"/>
      <c r="Q154" s="1309"/>
      <c r="R154" s="1329"/>
      <c r="S154" s="1329"/>
      <c r="T154" s="1329"/>
      <c r="U154" s="1329"/>
      <c r="V154" s="1329"/>
      <c r="W154" s="1329"/>
      <c r="X154" s="1329"/>
      <c r="Y154" s="1329"/>
      <c r="Z154" s="1329"/>
      <c r="AA154" s="1329"/>
      <c r="AB154" s="1329"/>
      <c r="AC154" s="1329"/>
      <c r="AD154" s="1329"/>
    </row>
    <row r="155" spans="1:30" s="38" customFormat="1" ht="18" customHeight="1">
      <c r="A155" s="609">
        <v>148</v>
      </c>
      <c r="B155" s="625"/>
      <c r="C155" s="1204"/>
      <c r="D155" s="730" t="s">
        <v>1080</v>
      </c>
      <c r="E155" s="627"/>
      <c r="F155" s="627"/>
      <c r="G155" s="627"/>
      <c r="H155" s="628"/>
      <c r="I155" s="419">
        <f>SUM(J155:Q155)</f>
        <v>283035</v>
      </c>
      <c r="J155" s="922">
        <v>142708</v>
      </c>
      <c r="K155" s="922">
        <v>35082</v>
      </c>
      <c r="L155" s="922">
        <v>104233</v>
      </c>
      <c r="M155" s="922">
        <v>0</v>
      </c>
      <c r="N155" s="922">
        <v>5</v>
      </c>
      <c r="O155" s="922">
        <v>1007</v>
      </c>
      <c r="P155" s="922">
        <v>0</v>
      </c>
      <c r="Q155" s="1108">
        <v>0</v>
      </c>
      <c r="R155" s="422"/>
      <c r="S155" s="422"/>
      <c r="T155" s="422"/>
      <c r="U155" s="422"/>
      <c r="V155" s="422"/>
      <c r="W155" s="422"/>
      <c r="X155" s="422"/>
      <c r="Y155" s="422"/>
      <c r="Z155" s="422"/>
      <c r="AA155" s="422"/>
      <c r="AB155" s="422"/>
      <c r="AC155" s="422"/>
      <c r="AD155" s="422"/>
    </row>
    <row r="156" spans="1:30" s="34" customFormat="1" ht="18" customHeight="1">
      <c r="A156" s="609">
        <v>149</v>
      </c>
      <c r="B156" s="342"/>
      <c r="C156" s="343"/>
      <c r="D156" s="748" t="s">
        <v>1131</v>
      </c>
      <c r="E156" s="348"/>
      <c r="F156" s="348"/>
      <c r="G156" s="348"/>
      <c r="H156" s="417"/>
      <c r="I156" s="923">
        <f>SUM(J156:Q156)</f>
        <v>61</v>
      </c>
      <c r="J156" s="424">
        <v>50</v>
      </c>
      <c r="K156" s="424">
        <v>11</v>
      </c>
      <c r="L156" s="424"/>
      <c r="M156" s="424"/>
      <c r="N156" s="424"/>
      <c r="O156" s="424"/>
      <c r="P156" s="424"/>
      <c r="Q156" s="425"/>
      <c r="R156" s="129"/>
      <c r="S156" s="129"/>
      <c r="T156" s="129"/>
      <c r="U156" s="129"/>
      <c r="V156" s="129"/>
      <c r="W156" s="129"/>
      <c r="X156" s="129"/>
      <c r="Y156" s="129"/>
      <c r="Z156" s="129"/>
      <c r="AA156" s="129"/>
      <c r="AB156" s="129"/>
      <c r="AC156" s="129"/>
      <c r="AD156" s="129"/>
    </row>
    <row r="157" spans="1:30" s="34" customFormat="1" ht="18" customHeight="1">
      <c r="A157" s="609">
        <v>150</v>
      </c>
      <c r="B157" s="342"/>
      <c r="C157" s="343"/>
      <c r="D157" s="748" t="s">
        <v>1128</v>
      </c>
      <c r="E157" s="348"/>
      <c r="F157" s="348"/>
      <c r="G157" s="348"/>
      <c r="H157" s="417"/>
      <c r="I157" s="923">
        <f>SUM(J157:Q157)</f>
        <v>1216</v>
      </c>
      <c r="J157" s="424">
        <v>998</v>
      </c>
      <c r="K157" s="424">
        <v>218</v>
      </c>
      <c r="L157" s="424"/>
      <c r="M157" s="424"/>
      <c r="N157" s="424"/>
      <c r="O157" s="424"/>
      <c r="P157" s="424"/>
      <c r="Q157" s="425"/>
      <c r="R157" s="129"/>
      <c r="S157" s="129"/>
      <c r="T157" s="129"/>
      <c r="U157" s="129"/>
      <c r="V157" s="129"/>
      <c r="W157" s="129"/>
      <c r="X157" s="129"/>
      <c r="Y157" s="129"/>
      <c r="Z157" s="129"/>
      <c r="AA157" s="129"/>
      <c r="AB157" s="129"/>
      <c r="AC157" s="129"/>
      <c r="AD157" s="129"/>
    </row>
    <row r="158" spans="1:30" s="34" customFormat="1" ht="18" customHeight="1">
      <c r="A158" s="609">
        <v>151</v>
      </c>
      <c r="B158" s="342"/>
      <c r="C158" s="343"/>
      <c r="D158" s="730" t="s">
        <v>1120</v>
      </c>
      <c r="E158" s="348"/>
      <c r="F158" s="348"/>
      <c r="G158" s="348"/>
      <c r="H158" s="417"/>
      <c r="I158" s="419">
        <f aca="true" t="shared" si="32" ref="I158:Q158">SUM(I155:I157)</f>
        <v>284312</v>
      </c>
      <c r="J158" s="922">
        <f>SUM(J155:J157)</f>
        <v>143756</v>
      </c>
      <c r="K158" s="922">
        <f t="shared" si="32"/>
        <v>35311</v>
      </c>
      <c r="L158" s="922">
        <f t="shared" si="32"/>
        <v>104233</v>
      </c>
      <c r="M158" s="922">
        <f t="shared" si="32"/>
        <v>0</v>
      </c>
      <c r="N158" s="922">
        <f t="shared" si="32"/>
        <v>5</v>
      </c>
      <c r="O158" s="922">
        <f t="shared" si="32"/>
        <v>1007</v>
      </c>
      <c r="P158" s="922">
        <f t="shared" si="32"/>
        <v>0</v>
      </c>
      <c r="Q158" s="1108">
        <f t="shared" si="32"/>
        <v>0</v>
      </c>
      <c r="R158" s="129"/>
      <c r="S158" s="129"/>
      <c r="T158" s="129"/>
      <c r="U158" s="129"/>
      <c r="V158" s="129"/>
      <c r="W158" s="129"/>
      <c r="X158" s="129"/>
      <c r="Y158" s="129"/>
      <c r="Z158" s="129"/>
      <c r="AA158" s="129"/>
      <c r="AB158" s="129"/>
      <c r="AC158" s="129"/>
      <c r="AD158" s="129"/>
    </row>
    <row r="159" spans="1:30" s="30" customFormat="1" ht="18" customHeight="1">
      <c r="A159" s="609">
        <v>152</v>
      </c>
      <c r="B159" s="345"/>
      <c r="C159" s="346">
        <v>2</v>
      </c>
      <c r="D159" s="615" t="s">
        <v>190</v>
      </c>
      <c r="E159" s="618"/>
      <c r="F159" s="351">
        <v>27197</v>
      </c>
      <c r="G159" s="351">
        <v>36166</v>
      </c>
      <c r="H159" s="620">
        <v>20433</v>
      </c>
      <c r="I159" s="428"/>
      <c r="J159" s="411"/>
      <c r="K159" s="411"/>
      <c r="L159" s="411"/>
      <c r="M159" s="424"/>
      <c r="N159" s="424"/>
      <c r="O159" s="424"/>
      <c r="P159" s="424"/>
      <c r="Q159" s="425"/>
      <c r="R159" s="39"/>
      <c r="S159" s="39"/>
      <c r="T159" s="39"/>
      <c r="U159" s="39"/>
      <c r="V159" s="39"/>
      <c r="W159" s="39"/>
      <c r="X159" s="39"/>
      <c r="Y159" s="39"/>
      <c r="Z159" s="39"/>
      <c r="AA159" s="39"/>
      <c r="AB159" s="39"/>
      <c r="AC159" s="39"/>
      <c r="AD159" s="39"/>
    </row>
    <row r="160" spans="1:30" s="1311" customFormat="1" ht="18" customHeight="1">
      <c r="A160" s="609">
        <v>153</v>
      </c>
      <c r="B160" s="1267"/>
      <c r="C160" s="1268"/>
      <c r="D160" s="1319" t="s">
        <v>453</v>
      </c>
      <c r="E160" s="1320"/>
      <c r="F160" s="1280"/>
      <c r="G160" s="1280"/>
      <c r="H160" s="1306"/>
      <c r="I160" s="1307">
        <f>SUM(J160:Q160)</f>
        <v>37579</v>
      </c>
      <c r="J160" s="1308">
        <v>33855</v>
      </c>
      <c r="K160" s="1308">
        <v>3724</v>
      </c>
      <c r="L160" s="1308"/>
      <c r="M160" s="1308"/>
      <c r="N160" s="1308"/>
      <c r="O160" s="1308"/>
      <c r="P160" s="1308"/>
      <c r="Q160" s="1309"/>
      <c r="R160" s="1310"/>
      <c r="S160" s="1310"/>
      <c r="T160" s="1310"/>
      <c r="U160" s="1310"/>
      <c r="V160" s="1310"/>
      <c r="W160" s="1310"/>
      <c r="X160" s="1310"/>
      <c r="Y160" s="1310"/>
      <c r="Z160" s="1310"/>
      <c r="AA160" s="1310"/>
      <c r="AB160" s="1310"/>
      <c r="AC160" s="1310"/>
      <c r="AD160" s="1310"/>
    </row>
    <row r="161" spans="1:30" s="37" customFormat="1" ht="18" customHeight="1">
      <c r="A161" s="609">
        <v>154</v>
      </c>
      <c r="B161" s="625"/>
      <c r="C161" s="1204"/>
      <c r="D161" s="747" t="s">
        <v>1080</v>
      </c>
      <c r="E161" s="957"/>
      <c r="F161" s="627"/>
      <c r="G161" s="627"/>
      <c r="H161" s="628"/>
      <c r="I161" s="419">
        <f>SUM(J161:Q161)</f>
        <v>37579</v>
      </c>
      <c r="J161" s="922">
        <v>33855</v>
      </c>
      <c r="K161" s="922">
        <v>3724</v>
      </c>
      <c r="L161" s="922">
        <v>0</v>
      </c>
      <c r="M161" s="922">
        <v>0</v>
      </c>
      <c r="N161" s="922">
        <v>0</v>
      </c>
      <c r="O161" s="922">
        <v>0</v>
      </c>
      <c r="P161" s="922">
        <v>0</v>
      </c>
      <c r="Q161" s="1108">
        <v>0</v>
      </c>
      <c r="R161" s="311"/>
      <c r="S161" s="311"/>
      <c r="T161" s="311"/>
      <c r="U161" s="311"/>
      <c r="V161" s="311"/>
      <c r="W161" s="311"/>
      <c r="X161" s="311"/>
      <c r="Y161" s="311"/>
      <c r="Z161" s="311"/>
      <c r="AA161" s="311"/>
      <c r="AB161" s="311"/>
      <c r="AC161" s="311"/>
      <c r="AD161" s="311"/>
    </row>
    <row r="162" spans="1:30" s="30" customFormat="1" ht="18" customHeight="1">
      <c r="A162" s="609">
        <v>155</v>
      </c>
      <c r="B162" s="342"/>
      <c r="C162" s="343"/>
      <c r="D162" s="748" t="s">
        <v>644</v>
      </c>
      <c r="E162" s="619"/>
      <c r="F162" s="348"/>
      <c r="G162" s="348"/>
      <c r="H162" s="417"/>
      <c r="I162" s="923">
        <f>SUM(J162:Q162)</f>
        <v>0</v>
      </c>
      <c r="J162" s="424"/>
      <c r="K162" s="424"/>
      <c r="L162" s="424"/>
      <c r="M162" s="424"/>
      <c r="N162" s="424"/>
      <c r="O162" s="424"/>
      <c r="P162" s="424"/>
      <c r="Q162" s="425"/>
      <c r="R162" s="39"/>
      <c r="S162" s="39"/>
      <c r="T162" s="39"/>
      <c r="U162" s="39"/>
      <c r="V162" s="39"/>
      <c r="W162" s="39"/>
      <c r="X162" s="39"/>
      <c r="Y162" s="39"/>
      <c r="Z162" s="39"/>
      <c r="AA162" s="39"/>
      <c r="AB162" s="39"/>
      <c r="AC162" s="39"/>
      <c r="AD162" s="39"/>
    </row>
    <row r="163" spans="1:30" s="30" customFormat="1" ht="18" customHeight="1">
      <c r="A163" s="609">
        <v>156</v>
      </c>
      <c r="B163" s="342"/>
      <c r="C163" s="343"/>
      <c r="D163" s="747" t="s">
        <v>1120</v>
      </c>
      <c r="E163" s="619"/>
      <c r="F163" s="348"/>
      <c r="G163" s="348"/>
      <c r="H163" s="417"/>
      <c r="I163" s="419">
        <f>SUM(I161:I162)</f>
        <v>37579</v>
      </c>
      <c r="J163" s="922">
        <f>SUM(J161:J162)</f>
        <v>33855</v>
      </c>
      <c r="K163" s="922">
        <f aca="true" t="shared" si="33" ref="K163:Q163">SUM(K161:K162)</f>
        <v>3724</v>
      </c>
      <c r="L163" s="922">
        <f t="shared" si="33"/>
        <v>0</v>
      </c>
      <c r="M163" s="922">
        <f t="shared" si="33"/>
        <v>0</v>
      </c>
      <c r="N163" s="922">
        <f t="shared" si="33"/>
        <v>0</v>
      </c>
      <c r="O163" s="922">
        <f t="shared" si="33"/>
        <v>0</v>
      </c>
      <c r="P163" s="922">
        <f t="shared" si="33"/>
        <v>0</v>
      </c>
      <c r="Q163" s="1108">
        <f t="shared" si="33"/>
        <v>0</v>
      </c>
      <c r="R163" s="39"/>
      <c r="S163" s="39"/>
      <c r="T163" s="39"/>
      <c r="U163" s="39"/>
      <c r="V163" s="39"/>
      <c r="W163" s="39"/>
      <c r="X163" s="39"/>
      <c r="Y163" s="39"/>
      <c r="Z163" s="39"/>
      <c r="AA163" s="39"/>
      <c r="AB163" s="39"/>
      <c r="AC163" s="39"/>
      <c r="AD163" s="39"/>
    </row>
    <row r="164" spans="1:30" s="30" customFormat="1" ht="19.5" customHeight="1">
      <c r="A164" s="609">
        <v>157</v>
      </c>
      <c r="B164" s="339">
        <v>13</v>
      </c>
      <c r="C164" s="340"/>
      <c r="D164" s="407" t="s">
        <v>165</v>
      </c>
      <c r="E164" s="614" t="s">
        <v>25</v>
      </c>
      <c r="F164" s="107">
        <v>106976</v>
      </c>
      <c r="G164" s="107">
        <v>98726</v>
      </c>
      <c r="H164" s="416">
        <v>104057</v>
      </c>
      <c r="I164" s="428"/>
      <c r="J164" s="107"/>
      <c r="K164" s="107"/>
      <c r="L164" s="107"/>
      <c r="M164" s="107"/>
      <c r="N164" s="107"/>
      <c r="O164" s="107"/>
      <c r="P164" s="107"/>
      <c r="Q164" s="115"/>
      <c r="R164" s="39"/>
      <c r="S164" s="39"/>
      <c r="T164" s="39"/>
      <c r="U164" s="39"/>
      <c r="V164" s="39"/>
      <c r="W164" s="39"/>
      <c r="X164" s="39"/>
      <c r="Y164" s="39"/>
      <c r="Z164" s="39"/>
      <c r="AA164" s="39"/>
      <c r="AB164" s="39"/>
      <c r="AC164" s="39"/>
      <c r="AD164" s="39"/>
    </row>
    <row r="165" spans="1:30" s="1311" customFormat="1" ht="18" customHeight="1">
      <c r="A165" s="609">
        <v>158</v>
      </c>
      <c r="B165" s="1267"/>
      <c r="C165" s="1268"/>
      <c r="D165" s="1269" t="s">
        <v>453</v>
      </c>
      <c r="E165" s="1280"/>
      <c r="F165" s="1280"/>
      <c r="G165" s="1280"/>
      <c r="H165" s="1306"/>
      <c r="I165" s="1307">
        <f>SUM(J165:Q165)</f>
        <v>105658</v>
      </c>
      <c r="J165" s="1308">
        <v>49756</v>
      </c>
      <c r="K165" s="1308">
        <v>11145</v>
      </c>
      <c r="L165" s="1308">
        <v>44557</v>
      </c>
      <c r="M165" s="1308"/>
      <c r="N165" s="1308"/>
      <c r="O165" s="1308">
        <v>200</v>
      </c>
      <c r="P165" s="1308"/>
      <c r="Q165" s="1309"/>
      <c r="R165" s="1310"/>
      <c r="S165" s="1310"/>
      <c r="T165" s="1310"/>
      <c r="U165" s="1310"/>
      <c r="V165" s="1310"/>
      <c r="W165" s="1310"/>
      <c r="X165" s="1310"/>
      <c r="Y165" s="1310"/>
      <c r="Z165" s="1310"/>
      <c r="AA165" s="1310"/>
      <c r="AB165" s="1310"/>
      <c r="AC165" s="1310"/>
      <c r="AD165" s="1310"/>
    </row>
    <row r="166" spans="1:30" s="37" customFormat="1" ht="18" customHeight="1">
      <c r="A166" s="609">
        <v>159</v>
      </c>
      <c r="B166" s="625"/>
      <c r="C166" s="1204"/>
      <c r="D166" s="730" t="s">
        <v>1080</v>
      </c>
      <c r="E166" s="627"/>
      <c r="F166" s="627"/>
      <c r="G166" s="627"/>
      <c r="H166" s="628"/>
      <c r="I166" s="419">
        <f>SUM(J166:Q166)</f>
        <v>112578</v>
      </c>
      <c r="J166" s="922">
        <v>54848</v>
      </c>
      <c r="K166" s="922">
        <v>12316</v>
      </c>
      <c r="L166" s="922">
        <v>44108</v>
      </c>
      <c r="M166" s="922">
        <v>0</v>
      </c>
      <c r="N166" s="922">
        <v>0</v>
      </c>
      <c r="O166" s="922">
        <v>1306</v>
      </c>
      <c r="P166" s="922">
        <v>0</v>
      </c>
      <c r="Q166" s="1108">
        <v>0</v>
      </c>
      <c r="R166" s="311"/>
      <c r="S166" s="311"/>
      <c r="T166" s="311"/>
      <c r="U166" s="311"/>
      <c r="V166" s="311"/>
      <c r="W166" s="311"/>
      <c r="X166" s="311"/>
      <c r="Y166" s="311"/>
      <c r="Z166" s="311"/>
      <c r="AA166" s="311"/>
      <c r="AB166" s="311"/>
      <c r="AC166" s="311"/>
      <c r="AD166" s="311"/>
    </row>
    <row r="167" spans="1:30" s="30" customFormat="1" ht="18" customHeight="1">
      <c r="A167" s="609">
        <v>160</v>
      </c>
      <c r="B167" s="342"/>
      <c r="C167" s="343"/>
      <c r="D167" s="748" t="s">
        <v>1131</v>
      </c>
      <c r="E167" s="348"/>
      <c r="F167" s="348"/>
      <c r="G167" s="348"/>
      <c r="H167" s="417"/>
      <c r="I167" s="923">
        <f>SUM(J167:Q167)</f>
        <v>3</v>
      </c>
      <c r="J167" s="424">
        <v>2</v>
      </c>
      <c r="K167" s="424">
        <v>1</v>
      </c>
      <c r="L167" s="424"/>
      <c r="M167" s="424"/>
      <c r="N167" s="424"/>
      <c r="O167" s="424"/>
      <c r="P167" s="424"/>
      <c r="Q167" s="425"/>
      <c r="R167" s="39"/>
      <c r="S167" s="39"/>
      <c r="T167" s="39"/>
      <c r="U167" s="39"/>
      <c r="V167" s="39"/>
      <c r="W167" s="39"/>
      <c r="X167" s="39"/>
      <c r="Y167" s="39"/>
      <c r="Z167" s="39"/>
      <c r="AA167" s="39"/>
      <c r="AB167" s="39"/>
      <c r="AC167" s="39"/>
      <c r="AD167" s="39"/>
    </row>
    <row r="168" spans="1:30" s="30" customFormat="1" ht="18" customHeight="1">
      <c r="A168" s="609">
        <v>161</v>
      </c>
      <c r="B168" s="342"/>
      <c r="C168" s="343"/>
      <c r="D168" s="748" t="s">
        <v>1128</v>
      </c>
      <c r="E168" s="348"/>
      <c r="F168" s="348"/>
      <c r="G168" s="348"/>
      <c r="H168" s="417"/>
      <c r="I168" s="923">
        <f>SUM(J168:Q168)</f>
        <v>394</v>
      </c>
      <c r="J168" s="424">
        <v>323</v>
      </c>
      <c r="K168" s="424">
        <v>71</v>
      </c>
      <c r="L168" s="424"/>
      <c r="M168" s="424"/>
      <c r="N168" s="424"/>
      <c r="O168" s="424"/>
      <c r="P168" s="424"/>
      <c r="Q168" s="425"/>
      <c r="R168" s="39"/>
      <c r="S168" s="39"/>
      <c r="T168" s="39"/>
      <c r="U168" s="39"/>
      <c r="V168" s="39"/>
      <c r="W168" s="39"/>
      <c r="X168" s="39"/>
      <c r="Y168" s="39"/>
      <c r="Z168" s="39"/>
      <c r="AA168" s="39"/>
      <c r="AB168" s="39"/>
      <c r="AC168" s="39"/>
      <c r="AD168" s="39"/>
    </row>
    <row r="169" spans="1:30" s="30" customFormat="1" ht="18" customHeight="1">
      <c r="A169" s="609">
        <v>162</v>
      </c>
      <c r="B169" s="342"/>
      <c r="C169" s="343"/>
      <c r="D169" s="748" t="s">
        <v>1140</v>
      </c>
      <c r="E169" s="348"/>
      <c r="F169" s="348"/>
      <c r="G169" s="348"/>
      <c r="H169" s="417"/>
      <c r="I169" s="923">
        <f>SUM(J169:Q169)</f>
        <v>0</v>
      </c>
      <c r="J169" s="424">
        <v>5500</v>
      </c>
      <c r="K169" s="424">
        <v>1300</v>
      </c>
      <c r="L169" s="424">
        <v>-5800</v>
      </c>
      <c r="M169" s="424"/>
      <c r="N169" s="424"/>
      <c r="O169" s="424">
        <v>-1000</v>
      </c>
      <c r="P169" s="424"/>
      <c r="Q169" s="425"/>
      <c r="R169" s="39"/>
      <c r="S169" s="39"/>
      <c r="T169" s="39"/>
      <c r="U169" s="39"/>
      <c r="V169" s="39"/>
      <c r="W169" s="39"/>
      <c r="X169" s="39"/>
      <c r="Y169" s="39"/>
      <c r="Z169" s="39"/>
      <c r="AA169" s="39"/>
      <c r="AB169" s="39"/>
      <c r="AC169" s="39"/>
      <c r="AD169" s="39"/>
    </row>
    <row r="170" spans="1:30" s="30" customFormat="1" ht="18" customHeight="1">
      <c r="A170" s="609">
        <v>163</v>
      </c>
      <c r="B170" s="342"/>
      <c r="C170" s="343"/>
      <c r="D170" s="730" t="s">
        <v>1120</v>
      </c>
      <c r="E170" s="348"/>
      <c r="F170" s="348"/>
      <c r="G170" s="348"/>
      <c r="H170" s="417"/>
      <c r="I170" s="419">
        <f>SUM(I166:I169)</f>
        <v>112975</v>
      </c>
      <c r="J170" s="922">
        <f>SUM(J166:J169)</f>
        <v>60673</v>
      </c>
      <c r="K170" s="922">
        <f aca="true" t="shared" si="34" ref="K170:Q170">SUM(K166:K169)</f>
        <v>13688</v>
      </c>
      <c r="L170" s="922">
        <f t="shared" si="34"/>
        <v>38308</v>
      </c>
      <c r="M170" s="922">
        <f t="shared" si="34"/>
        <v>0</v>
      </c>
      <c r="N170" s="922">
        <f t="shared" si="34"/>
        <v>0</v>
      </c>
      <c r="O170" s="922">
        <f t="shared" si="34"/>
        <v>306</v>
      </c>
      <c r="P170" s="922">
        <f t="shared" si="34"/>
        <v>0</v>
      </c>
      <c r="Q170" s="1108">
        <f t="shared" si="34"/>
        <v>0</v>
      </c>
      <c r="R170" s="39"/>
      <c r="S170" s="39"/>
      <c r="T170" s="39"/>
      <c r="U170" s="39"/>
      <c r="V170" s="39"/>
      <c r="W170" s="39"/>
      <c r="X170" s="39"/>
      <c r="Y170" s="39"/>
      <c r="Z170" s="39"/>
      <c r="AA170" s="39"/>
      <c r="AB170" s="39"/>
      <c r="AC170" s="39"/>
      <c r="AD170" s="39"/>
    </row>
    <row r="171" spans="1:30" s="35" customFormat="1" ht="18" customHeight="1">
      <c r="A171" s="609">
        <v>164</v>
      </c>
      <c r="B171" s="345"/>
      <c r="C171" s="346">
        <v>3</v>
      </c>
      <c r="D171" s="615" t="s">
        <v>190</v>
      </c>
      <c r="E171" s="618"/>
      <c r="F171" s="351">
        <v>963</v>
      </c>
      <c r="G171" s="351">
        <v>360</v>
      </c>
      <c r="H171" s="620">
        <v>1466</v>
      </c>
      <c r="I171" s="428"/>
      <c r="J171" s="411"/>
      <c r="K171" s="411"/>
      <c r="L171" s="411"/>
      <c r="M171" s="424"/>
      <c r="N171" s="424"/>
      <c r="O171" s="424"/>
      <c r="P171" s="424"/>
      <c r="Q171" s="425"/>
      <c r="R171" s="312"/>
      <c r="S171" s="312"/>
      <c r="T171" s="312"/>
      <c r="U171" s="312"/>
      <c r="V171" s="312"/>
      <c r="W171" s="312"/>
      <c r="X171" s="312"/>
      <c r="Y171" s="312"/>
      <c r="Z171" s="312"/>
      <c r="AA171" s="312"/>
      <c r="AB171" s="312"/>
      <c r="AC171" s="312"/>
      <c r="AD171" s="312"/>
    </row>
    <row r="172" spans="1:30" s="1311" customFormat="1" ht="18" customHeight="1">
      <c r="A172" s="609">
        <v>165</v>
      </c>
      <c r="B172" s="1267"/>
      <c r="C172" s="1268"/>
      <c r="D172" s="1319" t="s">
        <v>453</v>
      </c>
      <c r="E172" s="1320"/>
      <c r="F172" s="1280"/>
      <c r="G172" s="1280"/>
      <c r="H172" s="1306"/>
      <c r="I172" s="1307">
        <f>SUM(J172:Q172)</f>
        <v>2156</v>
      </c>
      <c r="J172" s="1308">
        <v>1900</v>
      </c>
      <c r="K172" s="1308">
        <v>256</v>
      </c>
      <c r="L172" s="1308"/>
      <c r="M172" s="1308"/>
      <c r="N172" s="1308"/>
      <c r="O172" s="1308"/>
      <c r="P172" s="1308"/>
      <c r="Q172" s="1309"/>
      <c r="R172" s="1310"/>
      <c r="S172" s="1310"/>
      <c r="T172" s="1310"/>
      <c r="U172" s="1310"/>
      <c r="V172" s="1310"/>
      <c r="W172" s="1310"/>
      <c r="X172" s="1310"/>
      <c r="Y172" s="1310"/>
      <c r="Z172" s="1310"/>
      <c r="AA172" s="1310"/>
      <c r="AB172" s="1310"/>
      <c r="AC172" s="1310"/>
      <c r="AD172" s="1310"/>
    </row>
    <row r="173" spans="1:30" s="37" customFormat="1" ht="18" customHeight="1">
      <c r="A173" s="609">
        <v>166</v>
      </c>
      <c r="B173" s="625"/>
      <c r="C173" s="1204"/>
      <c r="D173" s="747" t="s">
        <v>1080</v>
      </c>
      <c r="E173" s="957"/>
      <c r="F173" s="627"/>
      <c r="G173" s="627"/>
      <c r="H173" s="628"/>
      <c r="I173" s="419">
        <f>SUM(J173:Q173)</f>
        <v>2156</v>
      </c>
      <c r="J173" s="922">
        <v>1900</v>
      </c>
      <c r="K173" s="922">
        <v>256</v>
      </c>
      <c r="L173" s="922">
        <v>0</v>
      </c>
      <c r="M173" s="922">
        <v>0</v>
      </c>
      <c r="N173" s="922">
        <v>0</v>
      </c>
      <c r="O173" s="922">
        <v>0</v>
      </c>
      <c r="P173" s="922">
        <v>0</v>
      </c>
      <c r="Q173" s="1108">
        <v>0</v>
      </c>
      <c r="R173" s="311"/>
      <c r="S173" s="311"/>
      <c r="T173" s="311"/>
      <c r="U173" s="311"/>
      <c r="V173" s="311"/>
      <c r="W173" s="311"/>
      <c r="X173" s="311"/>
      <c r="Y173" s="311"/>
      <c r="Z173" s="311"/>
      <c r="AA173" s="311"/>
      <c r="AB173" s="311"/>
      <c r="AC173" s="311"/>
      <c r="AD173" s="311"/>
    </row>
    <row r="174" spans="1:30" s="30" customFormat="1" ht="18" customHeight="1">
      <c r="A174" s="609">
        <v>167</v>
      </c>
      <c r="B174" s="342"/>
      <c r="C174" s="343"/>
      <c r="D174" s="748" t="s">
        <v>644</v>
      </c>
      <c r="E174" s="619"/>
      <c r="F174" s="348"/>
      <c r="G174" s="348"/>
      <c r="H174" s="417"/>
      <c r="I174" s="923">
        <f>SUM(J174:Q174)</f>
        <v>0</v>
      </c>
      <c r="J174" s="424"/>
      <c r="K174" s="424"/>
      <c r="L174" s="424"/>
      <c r="M174" s="424"/>
      <c r="N174" s="424"/>
      <c r="O174" s="424"/>
      <c r="P174" s="424"/>
      <c r="Q174" s="425"/>
      <c r="R174" s="39"/>
      <c r="S174" s="39"/>
      <c r="T174" s="39"/>
      <c r="U174" s="39"/>
      <c r="V174" s="39"/>
      <c r="W174" s="39"/>
      <c r="X174" s="39"/>
      <c r="Y174" s="39"/>
      <c r="Z174" s="39"/>
      <c r="AA174" s="39"/>
      <c r="AB174" s="39"/>
      <c r="AC174" s="39"/>
      <c r="AD174" s="39"/>
    </row>
    <row r="175" spans="1:30" s="30" customFormat="1" ht="18" customHeight="1">
      <c r="A175" s="609">
        <v>168</v>
      </c>
      <c r="B175" s="342"/>
      <c r="C175" s="343"/>
      <c r="D175" s="747" t="s">
        <v>1120</v>
      </c>
      <c r="E175" s="619"/>
      <c r="F175" s="348"/>
      <c r="G175" s="348"/>
      <c r="H175" s="417"/>
      <c r="I175" s="419">
        <f>SUM(I173:I174)</f>
        <v>2156</v>
      </c>
      <c r="J175" s="922">
        <f>SUM(J173:J174)</f>
        <v>1900</v>
      </c>
      <c r="K175" s="922">
        <f aca="true" t="shared" si="35" ref="K175:Q175">SUM(K173:K174)</f>
        <v>256</v>
      </c>
      <c r="L175" s="922">
        <f t="shared" si="35"/>
        <v>0</v>
      </c>
      <c r="M175" s="922">
        <f t="shared" si="35"/>
        <v>0</v>
      </c>
      <c r="N175" s="922">
        <f t="shared" si="35"/>
        <v>0</v>
      </c>
      <c r="O175" s="922">
        <f t="shared" si="35"/>
        <v>0</v>
      </c>
      <c r="P175" s="922">
        <f t="shared" si="35"/>
        <v>0</v>
      </c>
      <c r="Q175" s="1108">
        <f t="shared" si="35"/>
        <v>0</v>
      </c>
      <c r="R175" s="39"/>
      <c r="S175" s="39"/>
      <c r="T175" s="39"/>
      <c r="U175" s="39"/>
      <c r="V175" s="39"/>
      <c r="W175" s="39"/>
      <c r="X175" s="39"/>
      <c r="Y175" s="39"/>
      <c r="Z175" s="39"/>
      <c r="AA175" s="39"/>
      <c r="AB175" s="39"/>
      <c r="AC175" s="39"/>
      <c r="AD175" s="39"/>
    </row>
    <row r="176" spans="1:30" s="32" customFormat="1" ht="19.5" customHeight="1">
      <c r="A176" s="609">
        <v>169</v>
      </c>
      <c r="B176" s="339">
        <v>14</v>
      </c>
      <c r="C176" s="340"/>
      <c r="D176" s="407" t="s">
        <v>198</v>
      </c>
      <c r="E176" s="614" t="s">
        <v>25</v>
      </c>
      <c r="F176" s="107">
        <v>681861</v>
      </c>
      <c r="G176" s="107">
        <v>693727</v>
      </c>
      <c r="H176" s="416">
        <v>660920</v>
      </c>
      <c r="I176" s="428"/>
      <c r="J176" s="107"/>
      <c r="K176" s="107"/>
      <c r="L176" s="107"/>
      <c r="M176" s="107"/>
      <c r="N176" s="107"/>
      <c r="O176" s="107"/>
      <c r="P176" s="107"/>
      <c r="Q176" s="115"/>
      <c r="R176" s="308"/>
      <c r="S176" s="308"/>
      <c r="T176" s="308"/>
      <c r="U176" s="308"/>
      <c r="V176" s="308"/>
      <c r="W176" s="308"/>
      <c r="X176" s="308"/>
      <c r="Y176" s="308"/>
      <c r="Z176" s="308"/>
      <c r="AA176" s="308"/>
      <c r="AB176" s="308"/>
      <c r="AC176" s="308"/>
      <c r="AD176" s="308"/>
    </row>
    <row r="177" spans="1:30" s="1311" customFormat="1" ht="18" customHeight="1">
      <c r="A177" s="609">
        <v>170</v>
      </c>
      <c r="B177" s="1267"/>
      <c r="C177" s="1268"/>
      <c r="D177" s="1269" t="s">
        <v>453</v>
      </c>
      <c r="E177" s="1280"/>
      <c r="F177" s="1280"/>
      <c r="G177" s="1280"/>
      <c r="H177" s="1306"/>
      <c r="I177" s="1307">
        <f aca="true" t="shared" si="36" ref="I177:I182">SUM(J177:Q177)</f>
        <v>698559</v>
      </c>
      <c r="J177" s="1308">
        <v>306115</v>
      </c>
      <c r="K177" s="1308">
        <v>67944</v>
      </c>
      <c r="L177" s="1308">
        <v>324500</v>
      </c>
      <c r="M177" s="1308"/>
      <c r="N177" s="1308"/>
      <c r="O177" s="1308"/>
      <c r="P177" s="1308"/>
      <c r="Q177" s="1309"/>
      <c r="R177" s="1310"/>
      <c r="S177" s="1310"/>
      <c r="T177" s="1310"/>
      <c r="U177" s="1310"/>
      <c r="V177" s="1310"/>
      <c r="W177" s="1310"/>
      <c r="X177" s="1310"/>
      <c r="Y177" s="1310"/>
      <c r="Z177" s="1310"/>
      <c r="AA177" s="1310"/>
      <c r="AB177" s="1310"/>
      <c r="AC177" s="1310"/>
      <c r="AD177" s="1310"/>
    </row>
    <row r="178" spans="1:30" s="37" customFormat="1" ht="18" customHeight="1">
      <c r="A178" s="609">
        <v>171</v>
      </c>
      <c r="B178" s="625"/>
      <c r="C178" s="1204"/>
      <c r="D178" s="747" t="s">
        <v>1080</v>
      </c>
      <c r="E178" s="627"/>
      <c r="F178" s="627"/>
      <c r="G178" s="627"/>
      <c r="H178" s="628"/>
      <c r="I178" s="419">
        <f t="shared" si="36"/>
        <v>842892</v>
      </c>
      <c r="J178" s="922">
        <v>321954</v>
      </c>
      <c r="K178" s="922">
        <v>71829</v>
      </c>
      <c r="L178" s="922">
        <v>438259</v>
      </c>
      <c r="M178" s="922">
        <v>0</v>
      </c>
      <c r="N178" s="922">
        <v>622</v>
      </c>
      <c r="O178" s="922">
        <v>10228</v>
      </c>
      <c r="P178" s="922">
        <v>0</v>
      </c>
      <c r="Q178" s="1108">
        <v>0</v>
      </c>
      <c r="R178" s="311"/>
      <c r="S178" s="311"/>
      <c r="T178" s="311"/>
      <c r="U178" s="311"/>
      <c r="V178" s="311"/>
      <c r="W178" s="311"/>
      <c r="X178" s="311"/>
      <c r="Y178" s="311"/>
      <c r="Z178" s="311"/>
      <c r="AA178" s="311"/>
      <c r="AB178" s="311"/>
      <c r="AC178" s="311"/>
      <c r="AD178" s="311"/>
    </row>
    <row r="179" spans="1:30" s="30" customFormat="1" ht="18" customHeight="1">
      <c r="A179" s="609">
        <v>172</v>
      </c>
      <c r="B179" s="342"/>
      <c r="C179" s="343"/>
      <c r="D179" s="748" t="s">
        <v>1131</v>
      </c>
      <c r="E179" s="348"/>
      <c r="F179" s="348"/>
      <c r="G179" s="348"/>
      <c r="H179" s="417"/>
      <c r="I179" s="923">
        <f t="shared" si="36"/>
        <v>177</v>
      </c>
      <c r="J179" s="424">
        <v>145</v>
      </c>
      <c r="K179" s="424">
        <v>32</v>
      </c>
      <c r="L179" s="424"/>
      <c r="M179" s="424"/>
      <c r="N179" s="424"/>
      <c r="O179" s="424"/>
      <c r="P179" s="424"/>
      <c r="Q179" s="425"/>
      <c r="R179" s="39"/>
      <c r="S179" s="39"/>
      <c r="T179" s="39"/>
      <c r="U179" s="39"/>
      <c r="V179" s="39"/>
      <c r="W179" s="39"/>
      <c r="X179" s="39"/>
      <c r="Y179" s="39"/>
      <c r="Z179" s="39"/>
      <c r="AA179" s="39"/>
      <c r="AB179" s="39"/>
      <c r="AC179" s="39"/>
      <c r="AD179" s="39"/>
    </row>
    <row r="180" spans="1:30" s="30" customFormat="1" ht="18" customHeight="1">
      <c r="A180" s="609">
        <v>173</v>
      </c>
      <c r="B180" s="342"/>
      <c r="C180" s="343"/>
      <c r="D180" s="748" t="s">
        <v>1128</v>
      </c>
      <c r="E180" s="348"/>
      <c r="F180" s="348"/>
      <c r="G180" s="348"/>
      <c r="H180" s="417"/>
      <c r="I180" s="923">
        <f t="shared" si="36"/>
        <v>1536</v>
      </c>
      <c r="J180" s="424">
        <v>1259</v>
      </c>
      <c r="K180" s="424">
        <v>277</v>
      </c>
      <c r="L180" s="424"/>
      <c r="M180" s="424"/>
      <c r="N180" s="424"/>
      <c r="O180" s="424"/>
      <c r="P180" s="424"/>
      <c r="Q180" s="425"/>
      <c r="R180" s="39"/>
      <c r="S180" s="39"/>
      <c r="T180" s="39"/>
      <c r="U180" s="39"/>
      <c r="V180" s="39"/>
      <c r="W180" s="39"/>
      <c r="X180" s="39"/>
      <c r="Y180" s="39"/>
      <c r="Z180" s="39"/>
      <c r="AA180" s="39"/>
      <c r="AB180" s="39"/>
      <c r="AC180" s="39"/>
      <c r="AD180" s="39"/>
    </row>
    <row r="181" spans="1:30" s="30" customFormat="1" ht="18" customHeight="1">
      <c r="A181" s="609">
        <v>174</v>
      </c>
      <c r="B181" s="342"/>
      <c r="C181" s="343"/>
      <c r="D181" s="748" t="s">
        <v>1140</v>
      </c>
      <c r="E181" s="348"/>
      <c r="F181" s="348"/>
      <c r="G181" s="348"/>
      <c r="H181" s="417"/>
      <c r="I181" s="923">
        <f t="shared" si="36"/>
        <v>0</v>
      </c>
      <c r="J181" s="424"/>
      <c r="K181" s="424"/>
      <c r="L181" s="424">
        <v>-1000</v>
      </c>
      <c r="M181" s="424"/>
      <c r="N181" s="424"/>
      <c r="O181" s="424">
        <v>1000</v>
      </c>
      <c r="P181" s="424"/>
      <c r="Q181" s="425"/>
      <c r="R181" s="39"/>
      <c r="S181" s="39"/>
      <c r="T181" s="39"/>
      <c r="U181" s="39"/>
      <c r="V181" s="39"/>
      <c r="W181" s="39"/>
      <c r="X181" s="39"/>
      <c r="Y181" s="39"/>
      <c r="Z181" s="39"/>
      <c r="AA181" s="39"/>
      <c r="AB181" s="39"/>
      <c r="AC181" s="39"/>
      <c r="AD181" s="39"/>
    </row>
    <row r="182" spans="1:30" s="30" customFormat="1" ht="18" customHeight="1">
      <c r="A182" s="609">
        <v>175</v>
      </c>
      <c r="B182" s="342"/>
      <c r="C182" s="343"/>
      <c r="D182" s="748" t="s">
        <v>1176</v>
      </c>
      <c r="E182" s="348"/>
      <c r="F182" s="348"/>
      <c r="G182" s="348"/>
      <c r="H182" s="417"/>
      <c r="I182" s="923">
        <f t="shared" si="36"/>
        <v>1134</v>
      </c>
      <c r="J182" s="424">
        <v>932</v>
      </c>
      <c r="K182" s="424">
        <v>202</v>
      </c>
      <c r="L182" s="424"/>
      <c r="M182" s="424"/>
      <c r="N182" s="424"/>
      <c r="O182" s="424"/>
      <c r="P182" s="424"/>
      <c r="Q182" s="425"/>
      <c r="R182" s="39"/>
      <c r="S182" s="39"/>
      <c r="T182" s="39"/>
      <c r="U182" s="39"/>
      <c r="V182" s="39"/>
      <c r="W182" s="39"/>
      <c r="X182" s="39"/>
      <c r="Y182" s="39"/>
      <c r="Z182" s="39"/>
      <c r="AA182" s="39"/>
      <c r="AB182" s="39"/>
      <c r="AC182" s="39"/>
      <c r="AD182" s="39"/>
    </row>
    <row r="183" spans="1:30" s="30" customFormat="1" ht="18" customHeight="1">
      <c r="A183" s="609">
        <v>176</v>
      </c>
      <c r="B183" s="342"/>
      <c r="C183" s="343"/>
      <c r="D183" s="747" t="s">
        <v>1120</v>
      </c>
      <c r="E183" s="348"/>
      <c r="F183" s="348"/>
      <c r="G183" s="348"/>
      <c r="H183" s="417"/>
      <c r="I183" s="419">
        <f>SUM(I178:I182)</f>
        <v>845739</v>
      </c>
      <c r="J183" s="922">
        <f>SUM(J178:J182)</f>
        <v>324290</v>
      </c>
      <c r="K183" s="922">
        <f aca="true" t="shared" si="37" ref="K183:Q183">SUM(K178:K182)</f>
        <v>72340</v>
      </c>
      <c r="L183" s="922">
        <f>SUM(L178:L182)</f>
        <v>437259</v>
      </c>
      <c r="M183" s="922">
        <f t="shared" si="37"/>
        <v>0</v>
      </c>
      <c r="N183" s="922">
        <f t="shared" si="37"/>
        <v>622</v>
      </c>
      <c r="O183" s="922">
        <f t="shared" si="37"/>
        <v>11228</v>
      </c>
      <c r="P183" s="922">
        <f t="shared" si="37"/>
        <v>0</v>
      </c>
      <c r="Q183" s="1108">
        <f t="shared" si="37"/>
        <v>0</v>
      </c>
      <c r="R183" s="39"/>
      <c r="S183" s="39"/>
      <c r="T183" s="39"/>
      <c r="U183" s="39"/>
      <c r="V183" s="39"/>
      <c r="W183" s="39"/>
      <c r="X183" s="39"/>
      <c r="Y183" s="39"/>
      <c r="Z183" s="39"/>
      <c r="AA183" s="39"/>
      <c r="AB183" s="39"/>
      <c r="AC183" s="39"/>
      <c r="AD183" s="39"/>
    </row>
    <row r="184" spans="1:30" s="37" customFormat="1" ht="18" customHeight="1">
      <c r="A184" s="609">
        <v>177</v>
      </c>
      <c r="B184" s="345"/>
      <c r="C184" s="346">
        <v>1</v>
      </c>
      <c r="D184" s="615" t="s">
        <v>190</v>
      </c>
      <c r="E184" s="618"/>
      <c r="F184" s="351">
        <v>213</v>
      </c>
      <c r="G184" s="351"/>
      <c r="H184" s="620"/>
      <c r="I184" s="428"/>
      <c r="J184" s="411"/>
      <c r="K184" s="411"/>
      <c r="L184" s="411"/>
      <c r="M184" s="424"/>
      <c r="N184" s="424"/>
      <c r="O184" s="424"/>
      <c r="P184" s="424"/>
      <c r="Q184" s="425"/>
      <c r="R184" s="311"/>
      <c r="S184" s="311"/>
      <c r="T184" s="311"/>
      <c r="U184" s="311"/>
      <c r="V184" s="311"/>
      <c r="W184" s="311"/>
      <c r="X184" s="311"/>
      <c r="Y184" s="311"/>
      <c r="Z184" s="311"/>
      <c r="AA184" s="311"/>
      <c r="AB184" s="311"/>
      <c r="AC184" s="311"/>
      <c r="AD184" s="311"/>
    </row>
    <row r="185" spans="1:30" s="1275" customFormat="1" ht="18" customHeight="1">
      <c r="A185" s="609">
        <v>178</v>
      </c>
      <c r="B185" s="1267"/>
      <c r="C185" s="1268"/>
      <c r="D185" s="1314" t="s">
        <v>453</v>
      </c>
      <c r="E185" s="1323"/>
      <c r="F185" s="1300"/>
      <c r="G185" s="1300"/>
      <c r="H185" s="1315"/>
      <c r="I185" s="1316">
        <f>SUM(J185:Q185)</f>
        <v>0</v>
      </c>
      <c r="J185" s="1317"/>
      <c r="K185" s="1317"/>
      <c r="L185" s="1317"/>
      <c r="M185" s="1317"/>
      <c r="N185" s="1317"/>
      <c r="O185" s="1317"/>
      <c r="P185" s="1317"/>
      <c r="Q185" s="1318"/>
      <c r="R185" s="1321"/>
      <c r="S185" s="1321"/>
      <c r="T185" s="1321"/>
      <c r="U185" s="1321"/>
      <c r="V185" s="1321"/>
      <c r="W185" s="1321"/>
      <c r="X185" s="1321"/>
      <c r="Y185" s="1321"/>
      <c r="Z185" s="1321"/>
      <c r="AA185" s="1321"/>
      <c r="AB185" s="1321"/>
      <c r="AC185" s="1321"/>
      <c r="AD185" s="1321"/>
    </row>
    <row r="186" spans="1:30" s="125" customFormat="1" ht="18" customHeight="1">
      <c r="A186" s="609">
        <v>179</v>
      </c>
      <c r="B186" s="625"/>
      <c r="C186" s="1204"/>
      <c r="D186" s="747" t="s">
        <v>1080</v>
      </c>
      <c r="E186" s="969"/>
      <c r="F186" s="1139"/>
      <c r="G186" s="1139"/>
      <c r="H186" s="1215"/>
      <c r="I186" s="134">
        <f>SUM(J186:Q186)</f>
        <v>0</v>
      </c>
      <c r="J186" s="1154">
        <v>0</v>
      </c>
      <c r="K186" s="1154">
        <v>0</v>
      </c>
      <c r="L186" s="1154">
        <v>0</v>
      </c>
      <c r="M186" s="1154">
        <v>0</v>
      </c>
      <c r="N186" s="1154">
        <v>0</v>
      </c>
      <c r="O186" s="1154">
        <v>0</v>
      </c>
      <c r="P186" s="1154">
        <v>0</v>
      </c>
      <c r="Q186" s="1155">
        <v>0</v>
      </c>
      <c r="R186" s="1214"/>
      <c r="S186" s="1214"/>
      <c r="T186" s="1214"/>
      <c r="U186" s="1214"/>
      <c r="V186" s="1214"/>
      <c r="W186" s="1214"/>
      <c r="X186" s="1214"/>
      <c r="Y186" s="1214"/>
      <c r="Z186" s="1214"/>
      <c r="AA186" s="1214"/>
      <c r="AB186" s="1214"/>
      <c r="AC186" s="1214"/>
      <c r="AD186" s="1214"/>
    </row>
    <row r="187" spans="1:30" s="35" customFormat="1" ht="18" customHeight="1">
      <c r="A187" s="609">
        <v>180</v>
      </c>
      <c r="B187" s="342"/>
      <c r="C187" s="343"/>
      <c r="D187" s="748" t="s">
        <v>644</v>
      </c>
      <c r="E187" s="619"/>
      <c r="F187" s="348"/>
      <c r="G187" s="348"/>
      <c r="H187" s="749"/>
      <c r="I187" s="923">
        <f>SUM(J187:Q187)</f>
        <v>0</v>
      </c>
      <c r="J187" s="424"/>
      <c r="K187" s="424"/>
      <c r="L187" s="424"/>
      <c r="M187" s="424"/>
      <c r="N187" s="424"/>
      <c r="O187" s="424"/>
      <c r="P187" s="424"/>
      <c r="Q187" s="425"/>
      <c r="R187" s="312"/>
      <c r="S187" s="312"/>
      <c r="T187" s="312"/>
      <c r="U187" s="312"/>
      <c r="V187" s="312"/>
      <c r="W187" s="312"/>
      <c r="X187" s="312"/>
      <c r="Y187" s="312"/>
      <c r="Z187" s="312"/>
      <c r="AA187" s="312"/>
      <c r="AB187" s="312"/>
      <c r="AC187" s="312"/>
      <c r="AD187" s="312"/>
    </row>
    <row r="188" spans="1:30" s="35" customFormat="1" ht="18" customHeight="1" thickBot="1">
      <c r="A188" s="609">
        <v>181</v>
      </c>
      <c r="B188" s="342"/>
      <c r="C188" s="376"/>
      <c r="D188" s="747" t="s">
        <v>1120</v>
      </c>
      <c r="E188" s="739"/>
      <c r="F188" s="734"/>
      <c r="G188" s="734"/>
      <c r="H188" s="939"/>
      <c r="I188" s="740">
        <f>SUM(I186:I187)</f>
        <v>0</v>
      </c>
      <c r="J188" s="738">
        <f>SUM(J186:J187)</f>
        <v>0</v>
      </c>
      <c r="K188" s="738">
        <f aca="true" t="shared" si="38" ref="K188:Q188">SUM(K186:K187)</f>
        <v>0</v>
      </c>
      <c r="L188" s="738">
        <f t="shared" si="38"/>
        <v>0</v>
      </c>
      <c r="M188" s="738">
        <f t="shared" si="38"/>
        <v>0</v>
      </c>
      <c r="N188" s="738">
        <f t="shared" si="38"/>
        <v>0</v>
      </c>
      <c r="O188" s="738">
        <f t="shared" si="38"/>
        <v>0</v>
      </c>
      <c r="P188" s="738">
        <f t="shared" si="38"/>
        <v>0</v>
      </c>
      <c r="Q188" s="1195">
        <f t="shared" si="38"/>
        <v>0</v>
      </c>
      <c r="R188" s="312"/>
      <c r="S188" s="312"/>
      <c r="T188" s="312"/>
      <c r="U188" s="312"/>
      <c r="V188" s="312"/>
      <c r="W188" s="312"/>
      <c r="X188" s="312"/>
      <c r="Y188" s="312"/>
      <c r="Z188" s="312"/>
      <c r="AA188" s="312"/>
      <c r="AB188" s="312"/>
      <c r="AC188" s="312"/>
      <c r="AD188" s="312"/>
    </row>
    <row r="189" spans="1:30" s="35" customFormat="1" ht="18" customHeight="1" thickTop="1">
      <c r="A189" s="609">
        <v>182</v>
      </c>
      <c r="B189" s="342"/>
      <c r="C189" s="897"/>
      <c r="D189" s="1103" t="s">
        <v>212</v>
      </c>
      <c r="E189" s="931"/>
      <c r="F189" s="898">
        <f>SUM(F102:F184)</f>
        <v>1915818</v>
      </c>
      <c r="G189" s="898">
        <f>SUM(G102:G183)</f>
        <v>1654666</v>
      </c>
      <c r="H189" s="967">
        <f>SUM(H102:H183)</f>
        <v>1690585</v>
      </c>
      <c r="I189" s="940"/>
      <c r="J189" s="926"/>
      <c r="K189" s="926"/>
      <c r="L189" s="926"/>
      <c r="M189" s="926"/>
      <c r="N189" s="926"/>
      <c r="O189" s="926"/>
      <c r="P189" s="926"/>
      <c r="Q189" s="1109"/>
      <c r="R189" s="312"/>
      <c r="S189" s="312"/>
      <c r="T189" s="312"/>
      <c r="U189" s="312"/>
      <c r="V189" s="312"/>
      <c r="W189" s="312"/>
      <c r="X189" s="312"/>
      <c r="Y189" s="312"/>
      <c r="Z189" s="312"/>
      <c r="AA189" s="312"/>
      <c r="AB189" s="312"/>
      <c r="AC189" s="312"/>
      <c r="AD189" s="312"/>
    </row>
    <row r="190" spans="1:30" s="1328" customFormat="1" ht="18" customHeight="1">
      <c r="A190" s="609">
        <v>183</v>
      </c>
      <c r="B190" s="1324"/>
      <c r="C190" s="1325"/>
      <c r="D190" s="1319" t="s">
        <v>453</v>
      </c>
      <c r="E190" s="1331"/>
      <c r="F190" s="1288"/>
      <c r="G190" s="1288"/>
      <c r="H190" s="1326"/>
      <c r="I190" s="1473">
        <f>SUM(J190:Q190)</f>
        <v>1729146</v>
      </c>
      <c r="J190" s="1336">
        <f aca="true" t="shared" si="39" ref="J190:Q190">J177+J172+J165+J160+J154+J143+J125+J104</f>
        <v>788698</v>
      </c>
      <c r="K190" s="1336">
        <f t="shared" si="39"/>
        <v>179538</v>
      </c>
      <c r="L190" s="1336">
        <f t="shared" si="39"/>
        <v>740210</v>
      </c>
      <c r="M190" s="1336">
        <f t="shared" si="39"/>
        <v>0</v>
      </c>
      <c r="N190" s="1336">
        <f t="shared" si="39"/>
        <v>0</v>
      </c>
      <c r="O190" s="1336">
        <f t="shared" si="39"/>
        <v>20700</v>
      </c>
      <c r="P190" s="1336">
        <f t="shared" si="39"/>
        <v>0</v>
      </c>
      <c r="Q190" s="1337">
        <f t="shared" si="39"/>
        <v>0</v>
      </c>
      <c r="R190" s="1327"/>
      <c r="S190" s="1327"/>
      <c r="T190" s="1327"/>
      <c r="U190" s="1327"/>
      <c r="V190" s="1327"/>
      <c r="W190" s="1327"/>
      <c r="X190" s="1327"/>
      <c r="Y190" s="1327"/>
      <c r="Z190" s="1327"/>
      <c r="AA190" s="1327"/>
      <c r="AB190" s="1327"/>
      <c r="AC190" s="1327"/>
      <c r="AD190" s="1327"/>
    </row>
    <row r="191" spans="1:30" s="249" customFormat="1" ht="18" customHeight="1">
      <c r="A191" s="609">
        <v>184</v>
      </c>
      <c r="B191" s="924"/>
      <c r="C191" s="933"/>
      <c r="D191" s="1157" t="s">
        <v>1080</v>
      </c>
      <c r="E191" s="1216"/>
      <c r="F191" s="900"/>
      <c r="G191" s="900"/>
      <c r="H191" s="941"/>
      <c r="I191" s="1474">
        <f>SUM(J191:Q191)</f>
        <v>2103029</v>
      </c>
      <c r="J191" s="431">
        <f>J178+J173+J166+J161+J155+J144+J126+J105+J150</f>
        <v>868874</v>
      </c>
      <c r="K191" s="431">
        <f>K178+K173+K166+K161+K155+K144+K126+K105+K150</f>
        <v>197880</v>
      </c>
      <c r="L191" s="431">
        <f aca="true" t="shared" si="40" ref="L191:Q191">L178+L173+L166+L161+L155+L144+L126+L105</f>
        <v>982928</v>
      </c>
      <c r="M191" s="431">
        <f t="shared" si="40"/>
        <v>0</v>
      </c>
      <c r="N191" s="431">
        <f t="shared" si="40"/>
        <v>627</v>
      </c>
      <c r="O191" s="431">
        <f t="shared" si="40"/>
        <v>52720</v>
      </c>
      <c r="P191" s="431">
        <f t="shared" si="40"/>
        <v>0</v>
      </c>
      <c r="Q191" s="432">
        <f t="shared" si="40"/>
        <v>0</v>
      </c>
      <c r="R191" s="427"/>
      <c r="S191" s="427"/>
      <c r="T191" s="427"/>
      <c r="U191" s="427"/>
      <c r="V191" s="427"/>
      <c r="W191" s="427"/>
      <c r="X191" s="427"/>
      <c r="Y191" s="427"/>
      <c r="Z191" s="427"/>
      <c r="AA191" s="427"/>
      <c r="AB191" s="427"/>
      <c r="AC191" s="427"/>
      <c r="AD191" s="427"/>
    </row>
    <row r="192" spans="1:30" s="249" customFormat="1" ht="18" customHeight="1">
      <c r="A192" s="609">
        <v>185</v>
      </c>
      <c r="B192" s="924"/>
      <c r="C192" s="932"/>
      <c r="D192" s="1156" t="s">
        <v>644</v>
      </c>
      <c r="E192" s="938"/>
      <c r="F192" s="896"/>
      <c r="G192" s="896"/>
      <c r="H192" s="941"/>
      <c r="I192" s="945">
        <f>SUM(J192:Q192)</f>
        <v>13744</v>
      </c>
      <c r="J192" s="946">
        <f>J187+J180+J179+J174+J168+J167+J162+J157+J156+J151+J146+J145+J140+J135+J130+J128+J127+J122+J117+J112+J110+J109+J107+J106+J181+J129+J108+J182+J169+J111</f>
        <v>15029</v>
      </c>
      <c r="K192" s="946">
        <f aca="true" t="shared" si="41" ref="K192:Q192">K187+K180+K179+K174+K168+K167+K162+K157+K156+K151+K146+K145+K140+K135+K130+K128+K127+K122+K117+K112+K110+K109+K107+K106+K181+K129+K108+K182+K169+K111</f>
        <v>3393</v>
      </c>
      <c r="L192" s="946">
        <f t="shared" si="41"/>
        <v>-4787</v>
      </c>
      <c r="M192" s="946">
        <f t="shared" si="41"/>
        <v>0</v>
      </c>
      <c r="N192" s="946">
        <f t="shared" si="41"/>
        <v>0</v>
      </c>
      <c r="O192" s="946">
        <f t="shared" si="41"/>
        <v>109</v>
      </c>
      <c r="P192" s="946">
        <f t="shared" si="41"/>
        <v>0</v>
      </c>
      <c r="Q192" s="1488">
        <f t="shared" si="41"/>
        <v>0</v>
      </c>
      <c r="R192" s="427"/>
      <c r="S192" s="427"/>
      <c r="T192" s="427"/>
      <c r="U192" s="427"/>
      <c r="V192" s="427"/>
      <c r="W192" s="427"/>
      <c r="X192" s="427"/>
      <c r="Y192" s="427"/>
      <c r="Z192" s="427"/>
      <c r="AA192" s="427"/>
      <c r="AB192" s="427"/>
      <c r="AC192" s="427"/>
      <c r="AD192" s="427"/>
    </row>
    <row r="193" spans="1:30" s="249" customFormat="1" ht="18" customHeight="1" thickBot="1">
      <c r="A193" s="609">
        <v>186</v>
      </c>
      <c r="B193" s="942"/>
      <c r="C193" s="934"/>
      <c r="D193" s="935" t="s">
        <v>1120</v>
      </c>
      <c r="E193" s="943"/>
      <c r="F193" s="906"/>
      <c r="G193" s="906"/>
      <c r="H193" s="944"/>
      <c r="I193" s="1475">
        <f>SUM(I191:I192)</f>
        <v>2116773</v>
      </c>
      <c r="J193" s="1469">
        <f>SUM(J191:J192)</f>
        <v>883903</v>
      </c>
      <c r="K193" s="1469">
        <f aca="true" t="shared" si="42" ref="K193:Q193">SUM(K191:K192)</f>
        <v>201273</v>
      </c>
      <c r="L193" s="1469">
        <f t="shared" si="42"/>
        <v>978141</v>
      </c>
      <c r="M193" s="1469">
        <f t="shared" si="42"/>
        <v>0</v>
      </c>
      <c r="N193" s="1469">
        <f t="shared" si="42"/>
        <v>627</v>
      </c>
      <c r="O193" s="1469">
        <f t="shared" si="42"/>
        <v>52829</v>
      </c>
      <c r="P193" s="1469">
        <f t="shared" si="42"/>
        <v>0</v>
      </c>
      <c r="Q193" s="1470">
        <f t="shared" si="42"/>
        <v>0</v>
      </c>
      <c r="R193" s="427"/>
      <c r="S193" s="427"/>
      <c r="T193" s="427"/>
      <c r="U193" s="427"/>
      <c r="V193" s="427"/>
      <c r="W193" s="427"/>
      <c r="X193" s="427"/>
      <c r="Y193" s="427"/>
      <c r="Z193" s="427"/>
      <c r="AA193" s="427"/>
      <c r="AB193" s="427"/>
      <c r="AC193" s="427"/>
      <c r="AD193" s="427"/>
    </row>
    <row r="194" spans="1:30" s="36" customFormat="1" ht="22.5" customHeight="1" thickTop="1">
      <c r="A194" s="609">
        <v>187</v>
      </c>
      <c r="B194" s="356">
        <v>15</v>
      </c>
      <c r="C194" s="370"/>
      <c r="D194" s="621" t="s">
        <v>337</v>
      </c>
      <c r="E194" s="616" t="s">
        <v>24</v>
      </c>
      <c r="F194" s="370">
        <v>1109088</v>
      </c>
      <c r="G194" s="370">
        <v>1129741</v>
      </c>
      <c r="H194" s="617">
        <v>1104659</v>
      </c>
      <c r="I194" s="579"/>
      <c r="J194" s="370"/>
      <c r="K194" s="370"/>
      <c r="L194" s="370"/>
      <c r="M194" s="370"/>
      <c r="N194" s="370"/>
      <c r="O194" s="370"/>
      <c r="P194" s="370"/>
      <c r="Q194" s="423"/>
      <c r="R194" s="306"/>
      <c r="S194" s="306"/>
      <c r="T194" s="306"/>
      <c r="U194" s="306"/>
      <c r="V194" s="306"/>
      <c r="W194" s="306"/>
      <c r="X194" s="306"/>
      <c r="Y194" s="306"/>
      <c r="Z194" s="306"/>
      <c r="AA194" s="306"/>
      <c r="AB194" s="306"/>
      <c r="AC194" s="306"/>
      <c r="AD194" s="306"/>
    </row>
    <row r="195" spans="1:30" s="1276" customFormat="1" ht="18" customHeight="1">
      <c r="A195" s="609">
        <v>188</v>
      </c>
      <c r="B195" s="1267"/>
      <c r="C195" s="1268"/>
      <c r="D195" s="1269" t="s">
        <v>453</v>
      </c>
      <c r="E195" s="1280"/>
      <c r="F195" s="1280"/>
      <c r="G195" s="1280"/>
      <c r="H195" s="1306"/>
      <c r="I195" s="1307">
        <f>SUM(J195:Q195)</f>
        <v>1006297</v>
      </c>
      <c r="J195" s="1308">
        <v>166571</v>
      </c>
      <c r="K195" s="1308">
        <v>41038</v>
      </c>
      <c r="L195" s="1308">
        <v>798688</v>
      </c>
      <c r="M195" s="1308"/>
      <c r="N195" s="1308"/>
      <c r="O195" s="1308"/>
      <c r="P195" s="1308"/>
      <c r="Q195" s="1309"/>
      <c r="R195" s="1322"/>
      <c r="S195" s="1322"/>
      <c r="T195" s="1322"/>
      <c r="U195" s="1322"/>
      <c r="V195" s="1322"/>
      <c r="W195" s="1322"/>
      <c r="X195" s="1322"/>
      <c r="Y195" s="1322"/>
      <c r="Z195" s="1322"/>
      <c r="AA195" s="1322"/>
      <c r="AB195" s="1322"/>
      <c r="AC195" s="1322"/>
      <c r="AD195" s="1322"/>
    </row>
    <row r="196" spans="1:30" s="127" customFormat="1" ht="18" customHeight="1">
      <c r="A196" s="609">
        <v>189</v>
      </c>
      <c r="B196" s="1212"/>
      <c r="C196" s="1217"/>
      <c r="D196" s="730" t="s">
        <v>1080</v>
      </c>
      <c r="E196" s="627"/>
      <c r="F196" s="627"/>
      <c r="G196" s="627"/>
      <c r="H196" s="628"/>
      <c r="I196" s="419">
        <f>SUM(J196:Q196)</f>
        <v>1055907</v>
      </c>
      <c r="J196" s="922">
        <v>188323</v>
      </c>
      <c r="K196" s="922">
        <v>45766</v>
      </c>
      <c r="L196" s="922">
        <v>814081</v>
      </c>
      <c r="M196" s="922">
        <v>0</v>
      </c>
      <c r="N196" s="922">
        <v>0</v>
      </c>
      <c r="O196" s="922">
        <v>7737</v>
      </c>
      <c r="P196" s="922">
        <v>0</v>
      </c>
      <c r="Q196" s="1108">
        <v>0</v>
      </c>
      <c r="R196" s="130"/>
      <c r="S196" s="130"/>
      <c r="T196" s="130"/>
      <c r="U196" s="130"/>
      <c r="V196" s="130"/>
      <c r="W196" s="130"/>
      <c r="X196" s="130"/>
      <c r="Y196" s="130"/>
      <c r="Z196" s="130"/>
      <c r="AA196" s="130"/>
      <c r="AB196" s="130"/>
      <c r="AC196" s="130"/>
      <c r="AD196" s="130"/>
    </row>
    <row r="197" spans="1:30" s="32" customFormat="1" ht="18" customHeight="1">
      <c r="A197" s="609">
        <v>190</v>
      </c>
      <c r="B197" s="741"/>
      <c r="C197" s="742"/>
      <c r="D197" s="748" t="s">
        <v>1131</v>
      </c>
      <c r="E197" s="348"/>
      <c r="F197" s="348"/>
      <c r="G197" s="348"/>
      <c r="H197" s="417"/>
      <c r="I197" s="923">
        <f>SUM(J197:Q197)</f>
        <v>41</v>
      </c>
      <c r="J197" s="424">
        <v>34</v>
      </c>
      <c r="K197" s="424">
        <v>7</v>
      </c>
      <c r="L197" s="424"/>
      <c r="M197" s="424"/>
      <c r="N197" s="424"/>
      <c r="O197" s="424"/>
      <c r="P197" s="424"/>
      <c r="Q197" s="425"/>
      <c r="R197" s="308"/>
      <c r="S197" s="308"/>
      <c r="T197" s="308"/>
      <c r="U197" s="308"/>
      <c r="V197" s="308"/>
      <c r="W197" s="308"/>
      <c r="X197" s="308"/>
      <c r="Y197" s="308"/>
      <c r="Z197" s="308"/>
      <c r="AA197" s="308"/>
      <c r="AB197" s="308"/>
      <c r="AC197" s="308"/>
      <c r="AD197" s="308"/>
    </row>
    <row r="198" spans="1:30" s="32" customFormat="1" ht="18" customHeight="1">
      <c r="A198" s="609">
        <v>191</v>
      </c>
      <c r="B198" s="342"/>
      <c r="C198" s="343"/>
      <c r="D198" s="748" t="s">
        <v>1140</v>
      </c>
      <c r="E198" s="348"/>
      <c r="F198" s="348"/>
      <c r="G198" s="348"/>
      <c r="H198" s="417"/>
      <c r="I198" s="923">
        <f>SUM(J198:Q198)</f>
        <v>0</v>
      </c>
      <c r="J198" s="424"/>
      <c r="K198" s="424"/>
      <c r="L198" s="424">
        <v>-5214</v>
      </c>
      <c r="M198" s="424"/>
      <c r="N198" s="424"/>
      <c r="O198" s="424">
        <v>5214</v>
      </c>
      <c r="P198" s="424"/>
      <c r="Q198" s="425"/>
      <c r="R198" s="308"/>
      <c r="S198" s="308"/>
      <c r="T198" s="308"/>
      <c r="U198" s="308"/>
      <c r="V198" s="308"/>
      <c r="W198" s="308"/>
      <c r="X198" s="308"/>
      <c r="Y198" s="308"/>
      <c r="Z198" s="308"/>
      <c r="AA198" s="308"/>
      <c r="AB198" s="308"/>
      <c r="AC198" s="308"/>
      <c r="AD198" s="308"/>
    </row>
    <row r="199" spans="1:30" s="32" customFormat="1" ht="18" customHeight="1" thickBot="1">
      <c r="A199" s="609">
        <v>192</v>
      </c>
      <c r="B199" s="741"/>
      <c r="C199" s="742"/>
      <c r="D199" s="730" t="s">
        <v>1120</v>
      </c>
      <c r="E199" s="734"/>
      <c r="F199" s="734"/>
      <c r="G199" s="734"/>
      <c r="H199" s="736"/>
      <c r="I199" s="1160">
        <f aca="true" t="shared" si="43" ref="I199:Q199">SUM(I196:I198)</f>
        <v>1055948</v>
      </c>
      <c r="J199" s="1091">
        <f>SUM(J196:J198)</f>
        <v>188357</v>
      </c>
      <c r="K199" s="1091">
        <f t="shared" si="43"/>
        <v>45773</v>
      </c>
      <c r="L199" s="1091">
        <f t="shared" si="43"/>
        <v>808867</v>
      </c>
      <c r="M199" s="1091">
        <f t="shared" si="43"/>
        <v>0</v>
      </c>
      <c r="N199" s="1091">
        <f t="shared" si="43"/>
        <v>0</v>
      </c>
      <c r="O199" s="1091">
        <f t="shared" si="43"/>
        <v>12951</v>
      </c>
      <c r="P199" s="1091">
        <f t="shared" si="43"/>
        <v>0</v>
      </c>
      <c r="Q199" s="1193">
        <f t="shared" si="43"/>
        <v>0</v>
      </c>
      <c r="R199" s="308"/>
      <c r="S199" s="308"/>
      <c r="T199" s="308"/>
      <c r="U199" s="308"/>
      <c r="V199" s="308"/>
      <c r="W199" s="308"/>
      <c r="X199" s="308"/>
      <c r="Y199" s="308"/>
      <c r="Z199" s="308"/>
      <c r="AA199" s="308"/>
      <c r="AB199" s="308"/>
      <c r="AC199" s="308"/>
      <c r="AD199" s="308"/>
    </row>
    <row r="200" spans="1:30" s="124" customFormat="1" ht="18" customHeight="1">
      <c r="A200" s="609">
        <v>193</v>
      </c>
      <c r="B200" s="947"/>
      <c r="C200" s="1558" t="s">
        <v>213</v>
      </c>
      <c r="D200" s="1559"/>
      <c r="E200" s="948"/>
      <c r="F200" s="949">
        <f>SUM(F194+F189+F98+F64)</f>
        <v>5260547</v>
      </c>
      <c r="G200" s="949">
        <f>SUM(G194+G189+G98+G64)</f>
        <v>4926392</v>
      </c>
      <c r="H200" s="950">
        <f>SUM(H194+H189+H98+H64)</f>
        <v>5212352</v>
      </c>
      <c r="I200" s="951"/>
      <c r="J200" s="952"/>
      <c r="K200" s="952"/>
      <c r="L200" s="952"/>
      <c r="M200" s="952"/>
      <c r="N200" s="952"/>
      <c r="O200" s="952"/>
      <c r="P200" s="952"/>
      <c r="Q200" s="953"/>
      <c r="R200" s="314"/>
      <c r="S200" s="314"/>
      <c r="T200" s="314"/>
      <c r="U200" s="314"/>
      <c r="V200" s="314"/>
      <c r="W200" s="314"/>
      <c r="X200" s="314"/>
      <c r="Y200" s="314"/>
      <c r="Z200" s="314"/>
      <c r="AA200" s="314"/>
      <c r="AB200" s="314"/>
      <c r="AC200" s="314"/>
      <c r="AD200" s="314"/>
    </row>
    <row r="201" spans="1:30" s="1339" customFormat="1" ht="18" customHeight="1">
      <c r="A201" s="609">
        <v>194</v>
      </c>
      <c r="B201" s="1333"/>
      <c r="C201" s="1320"/>
      <c r="D201" s="1319" t="s">
        <v>453</v>
      </c>
      <c r="E201" s="1334"/>
      <c r="F201" s="1280"/>
      <c r="G201" s="1280"/>
      <c r="H201" s="1306"/>
      <c r="I201" s="1335">
        <f>SUM(J201:Q201)</f>
        <v>5166141</v>
      </c>
      <c r="J201" s="1336">
        <f aca="true" t="shared" si="44" ref="J201:Q202">J195+J190+J99+J65</f>
        <v>2498532</v>
      </c>
      <c r="K201" s="1336">
        <f t="shared" si="44"/>
        <v>600944</v>
      </c>
      <c r="L201" s="1336">
        <f t="shared" si="44"/>
        <v>2026911</v>
      </c>
      <c r="M201" s="1336">
        <f t="shared" si="44"/>
        <v>0</v>
      </c>
      <c r="N201" s="1336">
        <f t="shared" si="44"/>
        <v>0</v>
      </c>
      <c r="O201" s="1336">
        <f t="shared" si="44"/>
        <v>39754</v>
      </c>
      <c r="P201" s="1336">
        <f t="shared" si="44"/>
        <v>0</v>
      </c>
      <c r="Q201" s="1337">
        <f t="shared" si="44"/>
        <v>0</v>
      </c>
      <c r="R201" s="1338"/>
      <c r="S201" s="1338"/>
      <c r="T201" s="1338"/>
      <c r="U201" s="1338"/>
      <c r="V201" s="1338"/>
      <c r="W201" s="1338"/>
      <c r="X201" s="1338"/>
      <c r="Y201" s="1338"/>
      <c r="Z201" s="1338"/>
      <c r="AA201" s="1338"/>
      <c r="AB201" s="1338"/>
      <c r="AC201" s="1338"/>
      <c r="AD201" s="1338"/>
    </row>
    <row r="202" spans="1:30" s="124" customFormat="1" ht="18" customHeight="1">
      <c r="A202" s="609">
        <v>195</v>
      </c>
      <c r="B202" s="1218"/>
      <c r="C202" s="957"/>
      <c r="D202" s="747" t="s">
        <v>1080</v>
      </c>
      <c r="E202" s="626"/>
      <c r="F202" s="627"/>
      <c r="G202" s="627"/>
      <c r="H202" s="628"/>
      <c r="I202" s="951">
        <f>SUM(J202:Q202)</f>
        <v>5805456</v>
      </c>
      <c r="J202" s="431">
        <f t="shared" si="44"/>
        <v>2723981</v>
      </c>
      <c r="K202" s="431">
        <f t="shared" si="44"/>
        <v>654253</v>
      </c>
      <c r="L202" s="431">
        <f t="shared" si="44"/>
        <v>2326506</v>
      </c>
      <c r="M202" s="431">
        <f t="shared" si="44"/>
        <v>0</v>
      </c>
      <c r="N202" s="431">
        <f t="shared" si="44"/>
        <v>1627</v>
      </c>
      <c r="O202" s="431">
        <f t="shared" si="44"/>
        <v>98959</v>
      </c>
      <c r="P202" s="431">
        <f t="shared" si="44"/>
        <v>130</v>
      </c>
      <c r="Q202" s="432">
        <f t="shared" si="44"/>
        <v>0</v>
      </c>
      <c r="R202" s="314"/>
      <c r="S202" s="314"/>
      <c r="T202" s="314"/>
      <c r="U202" s="314"/>
      <c r="V202" s="314"/>
      <c r="W202" s="314"/>
      <c r="X202" s="314"/>
      <c r="Y202" s="314"/>
      <c r="Z202" s="314"/>
      <c r="AA202" s="314"/>
      <c r="AB202" s="314"/>
      <c r="AC202" s="314"/>
      <c r="AD202" s="314"/>
    </row>
    <row r="203" spans="1:30" s="124" customFormat="1" ht="18" customHeight="1">
      <c r="A203" s="609">
        <v>196</v>
      </c>
      <c r="B203" s="339"/>
      <c r="C203" s="957"/>
      <c r="D203" s="748" t="s">
        <v>644</v>
      </c>
      <c r="E203" s="626"/>
      <c r="F203" s="627"/>
      <c r="G203" s="627"/>
      <c r="H203" s="628"/>
      <c r="I203" s="930">
        <f>SUM(J203:Q203)</f>
        <v>68561</v>
      </c>
      <c r="J203" s="433">
        <f aca="true" t="shared" si="45" ref="J203:Q203">J197+J192+J101+J67+J198</f>
        <v>64586</v>
      </c>
      <c r="K203" s="433">
        <f t="shared" si="45"/>
        <v>17724</v>
      </c>
      <c r="L203" s="433">
        <f t="shared" si="45"/>
        <v>-29622</v>
      </c>
      <c r="M203" s="433">
        <f t="shared" si="45"/>
        <v>0</v>
      </c>
      <c r="N203" s="433">
        <f t="shared" si="45"/>
        <v>0</v>
      </c>
      <c r="O203" s="433">
        <f t="shared" si="45"/>
        <v>15873</v>
      </c>
      <c r="P203" s="433">
        <f t="shared" si="45"/>
        <v>0</v>
      </c>
      <c r="Q203" s="937">
        <f t="shared" si="45"/>
        <v>0</v>
      </c>
      <c r="R203" s="314"/>
      <c r="S203" s="314"/>
      <c r="T203" s="314"/>
      <c r="U203" s="314"/>
      <c r="V203" s="314"/>
      <c r="W203" s="314"/>
      <c r="X203" s="314"/>
      <c r="Y203" s="314"/>
      <c r="Z203" s="314"/>
      <c r="AA203" s="314"/>
      <c r="AB203" s="314"/>
      <c r="AC203" s="314"/>
      <c r="AD203" s="314"/>
    </row>
    <row r="204" spans="1:30" s="124" customFormat="1" ht="18" customHeight="1" thickBot="1">
      <c r="A204" s="609">
        <v>197</v>
      </c>
      <c r="B204" s="356"/>
      <c r="C204" s="958"/>
      <c r="D204" s="747" t="s">
        <v>1120</v>
      </c>
      <c r="E204" s="954"/>
      <c r="F204" s="136"/>
      <c r="G204" s="136"/>
      <c r="H204" s="955"/>
      <c r="I204" s="936">
        <f>SUM(I202:I203)</f>
        <v>5874017</v>
      </c>
      <c r="J204" s="956">
        <f>SUM(J202:J203)</f>
        <v>2788567</v>
      </c>
      <c r="K204" s="956">
        <f aca="true" t="shared" si="46" ref="K204:Q204">SUM(K202:K203)</f>
        <v>671977</v>
      </c>
      <c r="L204" s="956">
        <f t="shared" si="46"/>
        <v>2296884</v>
      </c>
      <c r="M204" s="956">
        <f t="shared" si="46"/>
        <v>0</v>
      </c>
      <c r="N204" s="956">
        <f t="shared" si="46"/>
        <v>1627</v>
      </c>
      <c r="O204" s="956">
        <f t="shared" si="46"/>
        <v>114832</v>
      </c>
      <c r="P204" s="956">
        <f t="shared" si="46"/>
        <v>130</v>
      </c>
      <c r="Q204" s="1196">
        <f t="shared" si="46"/>
        <v>0</v>
      </c>
      <c r="R204" s="314"/>
      <c r="S204" s="314"/>
      <c r="T204" s="314"/>
      <c r="U204" s="314"/>
      <c r="V204" s="314"/>
      <c r="W204" s="314"/>
      <c r="X204" s="314"/>
      <c r="Y204" s="314"/>
      <c r="Z204" s="314"/>
      <c r="AA204" s="314"/>
      <c r="AB204" s="314"/>
      <c r="AC204" s="314"/>
      <c r="AD204" s="314"/>
    </row>
    <row r="205" spans="1:30" s="36" customFormat="1" ht="19.5" customHeight="1">
      <c r="A205" s="609">
        <v>198</v>
      </c>
      <c r="B205" s="334">
        <v>16</v>
      </c>
      <c r="C205" s="1560" t="s">
        <v>29</v>
      </c>
      <c r="D205" s="1561"/>
      <c r="E205" s="623" t="s">
        <v>24</v>
      </c>
      <c r="F205" s="429"/>
      <c r="G205" s="429"/>
      <c r="H205" s="624"/>
      <c r="I205" s="439"/>
      <c r="J205" s="429"/>
      <c r="K205" s="429"/>
      <c r="L205" s="429"/>
      <c r="M205" s="429"/>
      <c r="N205" s="429"/>
      <c r="O205" s="429"/>
      <c r="P205" s="429"/>
      <c r="Q205" s="430"/>
      <c r="R205" s="306"/>
      <c r="S205" s="306"/>
      <c r="T205" s="306"/>
      <c r="U205" s="306"/>
      <c r="V205" s="306"/>
      <c r="W205" s="306"/>
      <c r="X205" s="306"/>
      <c r="Y205" s="306"/>
      <c r="Z205" s="306"/>
      <c r="AA205" s="306"/>
      <c r="AB205" s="306"/>
      <c r="AC205" s="306"/>
      <c r="AD205" s="306"/>
    </row>
    <row r="206" spans="1:30" s="127" customFormat="1" ht="22.5" customHeight="1">
      <c r="A206" s="609">
        <v>199</v>
      </c>
      <c r="B206" s="339"/>
      <c r="C206" s="340">
        <v>1</v>
      </c>
      <c r="D206" s="613" t="s">
        <v>214</v>
      </c>
      <c r="E206" s="614"/>
      <c r="F206" s="107">
        <v>1099353</v>
      </c>
      <c r="G206" s="107">
        <v>1144402</v>
      </c>
      <c r="H206" s="416">
        <v>1041167</v>
      </c>
      <c r="I206" s="428"/>
      <c r="J206" s="107"/>
      <c r="K206" s="107"/>
      <c r="L206" s="107"/>
      <c r="M206" s="107"/>
      <c r="N206" s="107"/>
      <c r="O206" s="107"/>
      <c r="P206" s="107"/>
      <c r="Q206" s="115"/>
      <c r="R206" s="308"/>
      <c r="S206" s="130"/>
      <c r="T206" s="130"/>
      <c r="U206" s="130"/>
      <c r="V206" s="130"/>
      <c r="W206" s="130"/>
      <c r="X206" s="130"/>
      <c r="Y206" s="130"/>
      <c r="Z206" s="130"/>
      <c r="AA206" s="130"/>
      <c r="AB206" s="130"/>
      <c r="AC206" s="130"/>
      <c r="AD206" s="130"/>
    </row>
    <row r="207" spans="1:30" s="1276" customFormat="1" ht="18" customHeight="1">
      <c r="A207" s="609">
        <v>200</v>
      </c>
      <c r="B207" s="1267"/>
      <c r="C207" s="1268"/>
      <c r="D207" s="1340" t="s">
        <v>453</v>
      </c>
      <c r="E207" s="1270"/>
      <c r="F207" s="1280"/>
      <c r="G207" s="1280"/>
      <c r="H207" s="1306"/>
      <c r="I207" s="1307">
        <f>SUM(J207:Q207)</f>
        <v>1189339</v>
      </c>
      <c r="J207" s="1308">
        <v>934552</v>
      </c>
      <c r="K207" s="1308">
        <v>221683</v>
      </c>
      <c r="L207" s="1308">
        <v>33104</v>
      </c>
      <c r="M207" s="1308"/>
      <c r="N207" s="1308"/>
      <c r="O207" s="1308"/>
      <c r="P207" s="1308"/>
      <c r="Q207" s="1309"/>
      <c r="R207" s="1322"/>
      <c r="S207" s="1322"/>
      <c r="T207" s="1322"/>
      <c r="U207" s="1322"/>
      <c r="V207" s="1322"/>
      <c r="W207" s="1322"/>
      <c r="X207" s="1322"/>
      <c r="Y207" s="1322"/>
      <c r="Z207" s="1322"/>
      <c r="AA207" s="1322"/>
      <c r="AB207" s="1322"/>
      <c r="AC207" s="1322"/>
      <c r="AD207" s="1322"/>
    </row>
    <row r="208" spans="1:30" s="127" customFormat="1" ht="18" customHeight="1">
      <c r="A208" s="609">
        <v>201</v>
      </c>
      <c r="B208" s="625"/>
      <c r="C208" s="1204"/>
      <c r="D208" s="730" t="s">
        <v>1080</v>
      </c>
      <c r="E208" s="1032"/>
      <c r="F208" s="627"/>
      <c r="G208" s="627"/>
      <c r="H208" s="628"/>
      <c r="I208" s="419">
        <f>SUM(J208:Q208)</f>
        <v>1321057</v>
      </c>
      <c r="J208" s="922">
        <v>1007568</v>
      </c>
      <c r="K208" s="922">
        <v>239538</v>
      </c>
      <c r="L208" s="922">
        <v>73951</v>
      </c>
      <c r="M208" s="922">
        <v>0</v>
      </c>
      <c r="N208" s="922">
        <v>0</v>
      </c>
      <c r="O208" s="922">
        <v>0</v>
      </c>
      <c r="P208" s="922">
        <v>0</v>
      </c>
      <c r="Q208" s="1108">
        <v>0</v>
      </c>
      <c r="R208" s="130"/>
      <c r="S208" s="130"/>
      <c r="T208" s="130"/>
      <c r="U208" s="130"/>
      <c r="V208" s="130"/>
      <c r="W208" s="130"/>
      <c r="X208" s="130"/>
      <c r="Y208" s="130"/>
      <c r="Z208" s="130"/>
      <c r="AA208" s="130"/>
      <c r="AB208" s="130"/>
      <c r="AC208" s="130"/>
      <c r="AD208" s="130"/>
    </row>
    <row r="209" spans="1:30" s="32" customFormat="1" ht="18" customHeight="1">
      <c r="A209" s="609">
        <v>202</v>
      </c>
      <c r="B209" s="342"/>
      <c r="C209" s="343"/>
      <c r="D209" s="748" t="s">
        <v>1131</v>
      </c>
      <c r="E209" s="107"/>
      <c r="F209" s="348"/>
      <c r="G209" s="348"/>
      <c r="H209" s="417"/>
      <c r="I209" s="923">
        <f>SUM(J209:Q209)</f>
        <v>251</v>
      </c>
      <c r="J209" s="424">
        <v>206</v>
      </c>
      <c r="K209" s="424">
        <v>45</v>
      </c>
      <c r="L209" s="424"/>
      <c r="M209" s="424"/>
      <c r="N209" s="424"/>
      <c r="O209" s="424"/>
      <c r="P209" s="424"/>
      <c r="Q209" s="425"/>
      <c r="R209" s="308"/>
      <c r="S209" s="308"/>
      <c r="T209" s="308"/>
      <c r="U209" s="308"/>
      <c r="V209" s="308"/>
      <c r="W209" s="308"/>
      <c r="X209" s="308"/>
      <c r="Y209" s="308"/>
      <c r="Z209" s="308"/>
      <c r="AA209" s="308"/>
      <c r="AB209" s="308"/>
      <c r="AC209" s="308"/>
      <c r="AD209" s="308"/>
    </row>
    <row r="210" spans="1:30" s="32" customFormat="1" ht="18" customHeight="1">
      <c r="A210" s="609">
        <v>203</v>
      </c>
      <c r="B210" s="342"/>
      <c r="C210" s="343"/>
      <c r="D210" s="730" t="s">
        <v>1120</v>
      </c>
      <c r="E210" s="107"/>
      <c r="F210" s="348"/>
      <c r="G210" s="348"/>
      <c r="H210" s="417"/>
      <c r="I210" s="419">
        <f aca="true" t="shared" si="47" ref="I210:Q210">SUM(I208:I209)</f>
        <v>1321308</v>
      </c>
      <c r="J210" s="922">
        <f t="shared" si="47"/>
        <v>1007774</v>
      </c>
      <c r="K210" s="922">
        <f t="shared" si="47"/>
        <v>239583</v>
      </c>
      <c r="L210" s="922">
        <f t="shared" si="47"/>
        <v>73951</v>
      </c>
      <c r="M210" s="922">
        <f t="shared" si="47"/>
        <v>0</v>
      </c>
      <c r="N210" s="922">
        <f t="shared" si="47"/>
        <v>0</v>
      </c>
      <c r="O210" s="922">
        <f t="shared" si="47"/>
        <v>0</v>
      </c>
      <c r="P210" s="922">
        <f t="shared" si="47"/>
        <v>0</v>
      </c>
      <c r="Q210" s="1108">
        <f t="shared" si="47"/>
        <v>0</v>
      </c>
      <c r="R210" s="308"/>
      <c r="S210" s="308"/>
      <c r="T210" s="308"/>
      <c r="U210" s="308"/>
      <c r="V210" s="308"/>
      <c r="W210" s="308"/>
      <c r="X210" s="308"/>
      <c r="Y210" s="308"/>
      <c r="Z210" s="308"/>
      <c r="AA210" s="308"/>
      <c r="AB210" s="308"/>
      <c r="AC210" s="308"/>
      <c r="AD210" s="308"/>
    </row>
    <row r="211" spans="1:30" s="37" customFormat="1" ht="19.5" customHeight="1">
      <c r="A211" s="609">
        <v>204</v>
      </c>
      <c r="B211" s="339"/>
      <c r="C211" s="340">
        <v>2</v>
      </c>
      <c r="D211" s="613" t="s">
        <v>215</v>
      </c>
      <c r="E211" s="614"/>
      <c r="F211" s="107">
        <v>137886</v>
      </c>
      <c r="G211" s="107">
        <v>141329</v>
      </c>
      <c r="H211" s="416">
        <v>122018</v>
      </c>
      <c r="I211" s="428"/>
      <c r="J211" s="107"/>
      <c r="K211" s="107"/>
      <c r="L211" s="107"/>
      <c r="M211" s="107"/>
      <c r="N211" s="107"/>
      <c r="O211" s="107"/>
      <c r="P211" s="107"/>
      <c r="Q211" s="115"/>
      <c r="R211" s="311"/>
      <c r="S211" s="311"/>
      <c r="T211" s="311"/>
      <c r="U211" s="311"/>
      <c r="V211" s="311"/>
      <c r="W211" s="311"/>
      <c r="X211" s="311"/>
      <c r="Y211" s="311"/>
      <c r="Z211" s="311"/>
      <c r="AA211" s="311"/>
      <c r="AB211" s="311"/>
      <c r="AC211" s="311"/>
      <c r="AD211" s="311"/>
    </row>
    <row r="212" spans="1:30" s="1276" customFormat="1" ht="18" customHeight="1">
      <c r="A212" s="609">
        <v>205</v>
      </c>
      <c r="B212" s="1267"/>
      <c r="C212" s="1268"/>
      <c r="D212" s="1340" t="s">
        <v>453</v>
      </c>
      <c r="E212" s="1270"/>
      <c r="F212" s="1280"/>
      <c r="G212" s="1280"/>
      <c r="H212" s="1306"/>
      <c r="I212" s="1307">
        <f>SUM(J212:Q212)</f>
        <v>154091</v>
      </c>
      <c r="J212" s="1308">
        <v>3000</v>
      </c>
      <c r="K212" s="1308">
        <v>2200</v>
      </c>
      <c r="L212" s="1308">
        <v>144954</v>
      </c>
      <c r="M212" s="1308"/>
      <c r="N212" s="1308"/>
      <c r="O212" s="1308">
        <v>3937</v>
      </c>
      <c r="P212" s="1308"/>
      <c r="Q212" s="1309"/>
      <c r="R212" s="1322"/>
      <c r="S212" s="1322"/>
      <c r="T212" s="1322"/>
      <c r="U212" s="1322"/>
      <c r="V212" s="1322"/>
      <c r="W212" s="1322"/>
      <c r="X212" s="1322"/>
      <c r="Y212" s="1322"/>
      <c r="Z212" s="1322"/>
      <c r="AA212" s="1322"/>
      <c r="AB212" s="1322"/>
      <c r="AC212" s="1322"/>
      <c r="AD212" s="1322"/>
    </row>
    <row r="213" spans="1:30" s="127" customFormat="1" ht="18" customHeight="1">
      <c r="A213" s="609">
        <v>206</v>
      </c>
      <c r="B213" s="625"/>
      <c r="C213" s="1204"/>
      <c r="D213" s="730" t="s">
        <v>1080</v>
      </c>
      <c r="E213" s="1032"/>
      <c r="F213" s="627"/>
      <c r="G213" s="627"/>
      <c r="H213" s="628"/>
      <c r="I213" s="419">
        <f>SUM(J213:Q213)</f>
        <v>217932</v>
      </c>
      <c r="J213" s="922">
        <v>4289</v>
      </c>
      <c r="K213" s="922">
        <v>2883</v>
      </c>
      <c r="L213" s="922">
        <v>205157</v>
      </c>
      <c r="M213" s="922">
        <v>0</v>
      </c>
      <c r="N213" s="922">
        <v>0</v>
      </c>
      <c r="O213" s="922">
        <v>5603</v>
      </c>
      <c r="P213" s="922">
        <v>0</v>
      </c>
      <c r="Q213" s="1108">
        <v>0</v>
      </c>
      <c r="R213" s="130"/>
      <c r="S213" s="130"/>
      <c r="T213" s="130"/>
      <c r="U213" s="130"/>
      <c r="V213" s="130"/>
      <c r="W213" s="130"/>
      <c r="X213" s="130"/>
      <c r="Y213" s="130"/>
      <c r="Z213" s="130"/>
      <c r="AA213" s="130"/>
      <c r="AB213" s="130"/>
      <c r="AC213" s="130"/>
      <c r="AD213" s="130"/>
    </row>
    <row r="214" spans="1:30" s="32" customFormat="1" ht="18" customHeight="1">
      <c r="A214" s="609">
        <v>207</v>
      </c>
      <c r="B214" s="342"/>
      <c r="C214" s="343"/>
      <c r="D214" s="748" t="s">
        <v>839</v>
      </c>
      <c r="E214" s="107"/>
      <c r="F214" s="348"/>
      <c r="G214" s="348"/>
      <c r="H214" s="417"/>
      <c r="I214" s="923">
        <f>SUM(J214:Q214)</f>
        <v>0</v>
      </c>
      <c r="J214" s="424"/>
      <c r="K214" s="424"/>
      <c r="L214" s="424"/>
      <c r="M214" s="424"/>
      <c r="N214" s="424"/>
      <c r="O214" s="424"/>
      <c r="P214" s="424"/>
      <c r="Q214" s="425"/>
      <c r="R214" s="308"/>
      <c r="S214" s="308"/>
      <c r="T214" s="308"/>
      <c r="U214" s="308"/>
      <c r="V214" s="308"/>
      <c r="W214" s="308"/>
      <c r="X214" s="308"/>
      <c r="Y214" s="308"/>
      <c r="Z214" s="308"/>
      <c r="AA214" s="308"/>
      <c r="AB214" s="308"/>
      <c r="AC214" s="308"/>
      <c r="AD214" s="308"/>
    </row>
    <row r="215" spans="1:30" s="32" customFormat="1" ht="18" customHeight="1">
      <c r="A215" s="609">
        <v>208</v>
      </c>
      <c r="B215" s="342"/>
      <c r="C215" s="343"/>
      <c r="D215" s="730" t="s">
        <v>1120</v>
      </c>
      <c r="E215" s="107"/>
      <c r="F215" s="348"/>
      <c r="G215" s="348"/>
      <c r="H215" s="417"/>
      <c r="I215" s="419">
        <f aca="true" t="shared" si="48" ref="I215:Q215">SUM(I213:I214)</f>
        <v>217932</v>
      </c>
      <c r="J215" s="922">
        <f t="shared" si="48"/>
        <v>4289</v>
      </c>
      <c r="K215" s="922">
        <f t="shared" si="48"/>
        <v>2883</v>
      </c>
      <c r="L215" s="922">
        <f t="shared" si="48"/>
        <v>205157</v>
      </c>
      <c r="M215" s="922">
        <f t="shared" si="48"/>
        <v>0</v>
      </c>
      <c r="N215" s="922">
        <f t="shared" si="48"/>
        <v>0</v>
      </c>
      <c r="O215" s="922">
        <f t="shared" si="48"/>
        <v>5603</v>
      </c>
      <c r="P215" s="922">
        <f t="shared" si="48"/>
        <v>0</v>
      </c>
      <c r="Q215" s="1108">
        <f t="shared" si="48"/>
        <v>0</v>
      </c>
      <c r="R215" s="308"/>
      <c r="S215" s="308"/>
      <c r="T215" s="308"/>
      <c r="U215" s="308"/>
      <c r="V215" s="308"/>
      <c r="W215" s="308"/>
      <c r="X215" s="308"/>
      <c r="Y215" s="308"/>
      <c r="Z215" s="308"/>
      <c r="AA215" s="308"/>
      <c r="AB215" s="308"/>
      <c r="AC215" s="308"/>
      <c r="AD215" s="308"/>
    </row>
    <row r="216" spans="1:30" s="37" customFormat="1" ht="19.5" customHeight="1">
      <c r="A216" s="609">
        <v>209</v>
      </c>
      <c r="B216" s="339"/>
      <c r="C216" s="340">
        <v>3</v>
      </c>
      <c r="D216" s="613" t="s">
        <v>51</v>
      </c>
      <c r="E216" s="614"/>
      <c r="F216" s="107">
        <v>60133</v>
      </c>
      <c r="G216" s="107">
        <v>79751</v>
      </c>
      <c r="H216" s="416">
        <v>86706</v>
      </c>
      <c r="I216" s="428"/>
      <c r="J216" s="107"/>
      <c r="K216" s="107"/>
      <c r="L216" s="107"/>
      <c r="M216" s="107"/>
      <c r="N216" s="107"/>
      <c r="O216" s="107"/>
      <c r="P216" s="107"/>
      <c r="Q216" s="115"/>
      <c r="R216" s="311"/>
      <c r="S216" s="311"/>
      <c r="T216" s="311"/>
      <c r="U216" s="311"/>
      <c r="V216" s="311"/>
      <c r="W216" s="311"/>
      <c r="X216" s="311"/>
      <c r="Y216" s="311"/>
      <c r="Z216" s="311"/>
      <c r="AA216" s="311"/>
      <c r="AB216" s="311"/>
      <c r="AC216" s="311"/>
      <c r="AD216" s="311"/>
    </row>
    <row r="217" spans="1:30" s="1276" customFormat="1" ht="18" customHeight="1">
      <c r="A217" s="609">
        <v>210</v>
      </c>
      <c r="B217" s="1267"/>
      <c r="C217" s="1268"/>
      <c r="D217" s="1340" t="s">
        <v>453</v>
      </c>
      <c r="E217" s="1270"/>
      <c r="F217" s="1280"/>
      <c r="G217" s="1280"/>
      <c r="H217" s="1306"/>
      <c r="I217" s="1307">
        <f>SUM(J217:Q217)</f>
        <v>84492</v>
      </c>
      <c r="J217" s="1308"/>
      <c r="K217" s="1308"/>
      <c r="L217" s="1308">
        <v>64442</v>
      </c>
      <c r="M217" s="1308"/>
      <c r="N217" s="1308"/>
      <c r="O217" s="1308">
        <v>20050</v>
      </c>
      <c r="P217" s="1308"/>
      <c r="Q217" s="1309"/>
      <c r="R217" s="1322"/>
      <c r="S217" s="1322"/>
      <c r="T217" s="1322"/>
      <c r="U217" s="1322"/>
      <c r="V217" s="1322"/>
      <c r="W217" s="1322"/>
      <c r="X217" s="1322"/>
      <c r="Y217" s="1322"/>
      <c r="Z217" s="1322"/>
      <c r="AA217" s="1322"/>
      <c r="AB217" s="1322"/>
      <c r="AC217" s="1322"/>
      <c r="AD217" s="1322"/>
    </row>
    <row r="218" spans="1:30" s="127" customFormat="1" ht="18" customHeight="1">
      <c r="A218" s="609">
        <v>211</v>
      </c>
      <c r="B218" s="625"/>
      <c r="C218" s="1204"/>
      <c r="D218" s="730" t="s">
        <v>1080</v>
      </c>
      <c r="E218" s="1032"/>
      <c r="F218" s="627"/>
      <c r="G218" s="627"/>
      <c r="H218" s="628"/>
      <c r="I218" s="419">
        <f>SUM(J218:Q218)</f>
        <v>101928</v>
      </c>
      <c r="J218" s="922">
        <v>0</v>
      </c>
      <c r="K218" s="922">
        <v>0</v>
      </c>
      <c r="L218" s="922">
        <v>76785</v>
      </c>
      <c r="M218" s="922">
        <v>0</v>
      </c>
      <c r="N218" s="922">
        <v>0</v>
      </c>
      <c r="O218" s="922">
        <v>25143</v>
      </c>
      <c r="P218" s="922">
        <v>0</v>
      </c>
      <c r="Q218" s="1108">
        <v>0</v>
      </c>
      <c r="R218" s="130"/>
      <c r="S218" s="130"/>
      <c r="T218" s="130"/>
      <c r="U218" s="130"/>
      <c r="V218" s="130"/>
      <c r="W218" s="130"/>
      <c r="X218" s="130"/>
      <c r="Y218" s="130"/>
      <c r="Z218" s="130"/>
      <c r="AA218" s="130"/>
      <c r="AB218" s="130"/>
      <c r="AC218" s="130"/>
      <c r="AD218" s="130"/>
    </row>
    <row r="219" spans="1:30" s="32" customFormat="1" ht="18" customHeight="1">
      <c r="A219" s="609">
        <v>212</v>
      </c>
      <c r="B219" s="342"/>
      <c r="C219" s="343"/>
      <c r="D219" s="748" t="s">
        <v>839</v>
      </c>
      <c r="E219" s="107"/>
      <c r="F219" s="348"/>
      <c r="G219" s="348"/>
      <c r="H219" s="417"/>
      <c r="I219" s="923">
        <f>SUM(J219:Q219)</f>
        <v>0</v>
      </c>
      <c r="J219" s="424"/>
      <c r="K219" s="424"/>
      <c r="L219" s="424"/>
      <c r="M219" s="424"/>
      <c r="N219" s="424"/>
      <c r="O219" s="424"/>
      <c r="P219" s="424"/>
      <c r="Q219" s="425"/>
      <c r="R219" s="308"/>
      <c r="S219" s="308"/>
      <c r="T219" s="308"/>
      <c r="U219" s="308"/>
      <c r="V219" s="308"/>
      <c r="W219" s="308"/>
      <c r="X219" s="308"/>
      <c r="Y219" s="308"/>
      <c r="Z219" s="308"/>
      <c r="AA219" s="308"/>
      <c r="AB219" s="308"/>
      <c r="AC219" s="308"/>
      <c r="AD219" s="308"/>
    </row>
    <row r="220" spans="1:30" s="32" customFormat="1" ht="18" customHeight="1">
      <c r="A220" s="609">
        <v>213</v>
      </c>
      <c r="B220" s="342"/>
      <c r="C220" s="343"/>
      <c r="D220" s="730" t="s">
        <v>1120</v>
      </c>
      <c r="E220" s="107"/>
      <c r="F220" s="348"/>
      <c r="G220" s="348"/>
      <c r="H220" s="417"/>
      <c r="I220" s="419">
        <f>SUM(I218:I219)</f>
        <v>101928</v>
      </c>
      <c r="J220" s="922">
        <f>SUM(J218:J219)</f>
        <v>0</v>
      </c>
      <c r="K220" s="922">
        <f aca="true" t="shared" si="49" ref="K220:Q220">SUM(K218:K219)</f>
        <v>0</v>
      </c>
      <c r="L220" s="922">
        <f t="shared" si="49"/>
        <v>76785</v>
      </c>
      <c r="M220" s="922">
        <f t="shared" si="49"/>
        <v>0</v>
      </c>
      <c r="N220" s="922">
        <f t="shared" si="49"/>
        <v>0</v>
      </c>
      <c r="O220" s="922">
        <f t="shared" si="49"/>
        <v>25143</v>
      </c>
      <c r="P220" s="922">
        <f t="shared" si="49"/>
        <v>0</v>
      </c>
      <c r="Q220" s="1108">
        <f t="shared" si="49"/>
        <v>0</v>
      </c>
      <c r="R220" s="308"/>
      <c r="S220" s="308"/>
      <c r="T220" s="308"/>
      <c r="U220" s="308"/>
      <c r="V220" s="308"/>
      <c r="W220" s="308"/>
      <c r="X220" s="308"/>
      <c r="Y220" s="308"/>
      <c r="Z220" s="308"/>
      <c r="AA220" s="308"/>
      <c r="AB220" s="308"/>
      <c r="AC220" s="308"/>
      <c r="AD220" s="308"/>
    </row>
    <row r="221" spans="1:30" s="37" customFormat="1" ht="19.5" customHeight="1">
      <c r="A221" s="609">
        <v>214</v>
      </c>
      <c r="B221" s="339"/>
      <c r="C221" s="340">
        <v>4</v>
      </c>
      <c r="D221" s="613" t="s">
        <v>216</v>
      </c>
      <c r="E221" s="614"/>
      <c r="F221" s="107">
        <v>6715</v>
      </c>
      <c r="G221" s="107">
        <v>1450</v>
      </c>
      <c r="H221" s="416">
        <v>2492</v>
      </c>
      <c r="I221" s="428"/>
      <c r="J221" s="107"/>
      <c r="K221" s="107"/>
      <c r="L221" s="107"/>
      <c r="M221" s="107"/>
      <c r="N221" s="107"/>
      <c r="O221" s="107"/>
      <c r="P221" s="107"/>
      <c r="Q221" s="115"/>
      <c r="R221" s="311"/>
      <c r="S221" s="311"/>
      <c r="T221" s="311"/>
      <c r="U221" s="311"/>
      <c r="V221" s="311"/>
      <c r="W221" s="311"/>
      <c r="X221" s="311"/>
      <c r="Y221" s="311"/>
      <c r="Z221" s="311"/>
      <c r="AA221" s="311"/>
      <c r="AB221" s="311"/>
      <c r="AC221" s="311"/>
      <c r="AD221" s="311"/>
    </row>
    <row r="222" spans="1:30" s="1276" customFormat="1" ht="18" customHeight="1">
      <c r="A222" s="609">
        <v>215</v>
      </c>
      <c r="B222" s="1267"/>
      <c r="C222" s="1268"/>
      <c r="D222" s="1340" t="s">
        <v>453</v>
      </c>
      <c r="E222" s="1270"/>
      <c r="F222" s="1280"/>
      <c r="G222" s="1280"/>
      <c r="H222" s="1306"/>
      <c r="I222" s="1307">
        <f>SUM(J222:Q222)</f>
        <v>3350</v>
      </c>
      <c r="J222" s="1308"/>
      <c r="K222" s="1308"/>
      <c r="L222" s="1308">
        <v>3350</v>
      </c>
      <c r="M222" s="1308"/>
      <c r="N222" s="1308"/>
      <c r="O222" s="1308"/>
      <c r="P222" s="1308"/>
      <c r="Q222" s="1309"/>
      <c r="R222" s="1322"/>
      <c r="S222" s="1322"/>
      <c r="T222" s="1322"/>
      <c r="U222" s="1322"/>
      <c r="V222" s="1322"/>
      <c r="W222" s="1322"/>
      <c r="X222" s="1322"/>
      <c r="Y222" s="1322"/>
      <c r="Z222" s="1322"/>
      <c r="AA222" s="1322"/>
      <c r="AB222" s="1322"/>
      <c r="AC222" s="1322"/>
      <c r="AD222" s="1322"/>
    </row>
    <row r="223" spans="1:30" s="127" customFormat="1" ht="18" customHeight="1">
      <c r="A223" s="609">
        <v>216</v>
      </c>
      <c r="B223" s="625"/>
      <c r="C223" s="1204"/>
      <c r="D223" s="730" t="s">
        <v>1080</v>
      </c>
      <c r="E223" s="1032"/>
      <c r="F223" s="627"/>
      <c r="G223" s="627"/>
      <c r="H223" s="628"/>
      <c r="I223" s="419">
        <f>SUM(J223:Q223)</f>
        <v>3835</v>
      </c>
      <c r="J223" s="922">
        <v>0</v>
      </c>
      <c r="K223" s="922">
        <v>0</v>
      </c>
      <c r="L223" s="922">
        <v>3835</v>
      </c>
      <c r="M223" s="922">
        <v>0</v>
      </c>
      <c r="N223" s="922">
        <v>0</v>
      </c>
      <c r="O223" s="922">
        <v>0</v>
      </c>
      <c r="P223" s="922">
        <v>0</v>
      </c>
      <c r="Q223" s="1108">
        <v>0</v>
      </c>
      <c r="R223" s="130"/>
      <c r="S223" s="130"/>
      <c r="T223" s="130"/>
      <c r="U223" s="130"/>
      <c r="V223" s="130"/>
      <c r="W223" s="130"/>
      <c r="X223" s="130"/>
      <c r="Y223" s="130"/>
      <c r="Z223" s="130"/>
      <c r="AA223" s="130"/>
      <c r="AB223" s="130"/>
      <c r="AC223" s="130"/>
      <c r="AD223" s="130"/>
    </row>
    <row r="224" spans="1:30" s="32" customFormat="1" ht="18" customHeight="1">
      <c r="A224" s="609">
        <v>217</v>
      </c>
      <c r="B224" s="342"/>
      <c r="C224" s="343"/>
      <c r="D224" s="748" t="s">
        <v>839</v>
      </c>
      <c r="E224" s="107"/>
      <c r="F224" s="348"/>
      <c r="G224" s="348"/>
      <c r="H224" s="417"/>
      <c r="I224" s="606">
        <f>SUM(J224:Q224)</f>
        <v>0</v>
      </c>
      <c r="J224" s="411"/>
      <c r="K224" s="411"/>
      <c r="L224" s="411"/>
      <c r="M224" s="411"/>
      <c r="N224" s="411"/>
      <c r="O224" s="411"/>
      <c r="P224" s="411"/>
      <c r="Q224" s="412"/>
      <c r="R224" s="308"/>
      <c r="S224" s="308"/>
      <c r="T224" s="308"/>
      <c r="U224" s="308"/>
      <c r="V224" s="308"/>
      <c r="W224" s="308"/>
      <c r="X224" s="308"/>
      <c r="Y224" s="308"/>
      <c r="Z224" s="308"/>
      <c r="AA224" s="308"/>
      <c r="AB224" s="308"/>
      <c r="AC224" s="308"/>
      <c r="AD224" s="308"/>
    </row>
    <row r="225" spans="1:30" s="32" customFormat="1" ht="18" customHeight="1">
      <c r="A225" s="609">
        <v>218</v>
      </c>
      <c r="B225" s="342"/>
      <c r="C225" s="343"/>
      <c r="D225" s="730" t="s">
        <v>1120</v>
      </c>
      <c r="E225" s="107"/>
      <c r="F225" s="348"/>
      <c r="G225" s="348"/>
      <c r="H225" s="417"/>
      <c r="I225" s="419">
        <f>SUM(I223:I224)</f>
        <v>3835</v>
      </c>
      <c r="J225" s="922">
        <f>SUM(J223:J224)</f>
        <v>0</v>
      </c>
      <c r="K225" s="922">
        <f aca="true" t="shared" si="50" ref="K225:Q225">SUM(K223:K224)</f>
        <v>0</v>
      </c>
      <c r="L225" s="922">
        <f t="shared" si="50"/>
        <v>3835</v>
      </c>
      <c r="M225" s="922">
        <f t="shared" si="50"/>
        <v>0</v>
      </c>
      <c r="N225" s="922">
        <f t="shared" si="50"/>
        <v>0</v>
      </c>
      <c r="O225" s="922">
        <f t="shared" si="50"/>
        <v>0</v>
      </c>
      <c r="P225" s="922">
        <f t="shared" si="50"/>
        <v>0</v>
      </c>
      <c r="Q225" s="1108">
        <f t="shared" si="50"/>
        <v>0</v>
      </c>
      <c r="R225" s="308"/>
      <c r="S225" s="308"/>
      <c r="T225" s="308"/>
      <c r="U225" s="308"/>
      <c r="V225" s="308"/>
      <c r="W225" s="308"/>
      <c r="X225" s="308"/>
      <c r="Y225" s="308"/>
      <c r="Z225" s="308"/>
      <c r="AA225" s="308"/>
      <c r="AB225" s="308"/>
      <c r="AC225" s="308"/>
      <c r="AD225" s="308"/>
    </row>
    <row r="226" spans="1:30" s="37" customFormat="1" ht="19.5" customHeight="1">
      <c r="A226" s="609">
        <v>219</v>
      </c>
      <c r="B226" s="625"/>
      <c r="C226" s="343">
        <v>5</v>
      </c>
      <c r="D226" s="613" t="s">
        <v>498</v>
      </c>
      <c r="E226" s="626"/>
      <c r="F226" s="627"/>
      <c r="G226" s="627"/>
      <c r="H226" s="417">
        <v>250</v>
      </c>
      <c r="I226" s="419"/>
      <c r="J226" s="431"/>
      <c r="K226" s="431"/>
      <c r="L226" s="431"/>
      <c r="M226" s="431"/>
      <c r="N226" s="431"/>
      <c r="O226" s="431"/>
      <c r="P226" s="431"/>
      <c r="Q226" s="432"/>
      <c r="R226" s="311"/>
      <c r="S226" s="311"/>
      <c r="T226" s="311"/>
      <c r="U226" s="311"/>
      <c r="V226" s="311"/>
      <c r="W226" s="311"/>
      <c r="X226" s="311"/>
      <c r="Y226" s="311"/>
      <c r="Z226" s="311"/>
      <c r="AA226" s="311"/>
      <c r="AB226" s="311"/>
      <c r="AC226" s="311"/>
      <c r="AD226" s="311"/>
    </row>
    <row r="227" spans="1:30" s="1311" customFormat="1" ht="18" customHeight="1">
      <c r="A227" s="609">
        <v>220</v>
      </c>
      <c r="B227" s="1267"/>
      <c r="C227" s="1268"/>
      <c r="D227" s="1340" t="s">
        <v>453</v>
      </c>
      <c r="E227" s="1270"/>
      <c r="F227" s="1280"/>
      <c r="G227" s="1280"/>
      <c r="H227" s="1306"/>
      <c r="I227" s="1307">
        <f>SUM(J227:Q227)</f>
        <v>750</v>
      </c>
      <c r="J227" s="1308">
        <v>590</v>
      </c>
      <c r="K227" s="1308">
        <v>160</v>
      </c>
      <c r="L227" s="1308"/>
      <c r="M227" s="1308"/>
      <c r="N227" s="1308"/>
      <c r="O227" s="1308"/>
      <c r="P227" s="1308"/>
      <c r="Q227" s="1309"/>
      <c r="R227" s="1310"/>
      <c r="S227" s="1310"/>
      <c r="T227" s="1310"/>
      <c r="U227" s="1310"/>
      <c r="V227" s="1310"/>
      <c r="W227" s="1310"/>
      <c r="X227" s="1310"/>
      <c r="Y227" s="1310"/>
      <c r="Z227" s="1310"/>
      <c r="AA227" s="1310"/>
      <c r="AB227" s="1310"/>
      <c r="AC227" s="1310"/>
      <c r="AD227" s="1310"/>
    </row>
    <row r="228" spans="1:30" s="37" customFormat="1" ht="18" customHeight="1">
      <c r="A228" s="609">
        <v>221</v>
      </c>
      <c r="B228" s="625"/>
      <c r="C228" s="1204"/>
      <c r="D228" s="730" t="s">
        <v>1080</v>
      </c>
      <c r="E228" s="1032"/>
      <c r="F228" s="627"/>
      <c r="G228" s="627"/>
      <c r="H228" s="628"/>
      <c r="I228" s="419">
        <f>SUM(J228:Q228)</f>
        <v>750</v>
      </c>
      <c r="J228" s="922">
        <v>611</v>
      </c>
      <c r="K228" s="922">
        <v>139</v>
      </c>
      <c r="L228" s="922">
        <v>0</v>
      </c>
      <c r="M228" s="922">
        <v>0</v>
      </c>
      <c r="N228" s="922">
        <v>0</v>
      </c>
      <c r="O228" s="922">
        <v>0</v>
      </c>
      <c r="P228" s="922">
        <v>0</v>
      </c>
      <c r="Q228" s="1108">
        <v>0</v>
      </c>
      <c r="R228" s="311"/>
      <c r="S228" s="311"/>
      <c r="T228" s="311"/>
      <c r="U228" s="311"/>
      <c r="V228" s="311"/>
      <c r="W228" s="311"/>
      <c r="X228" s="311"/>
      <c r="Y228" s="311"/>
      <c r="Z228" s="311"/>
      <c r="AA228" s="311"/>
      <c r="AB228" s="311"/>
      <c r="AC228" s="311"/>
      <c r="AD228" s="311"/>
    </row>
    <row r="229" spans="1:30" s="37" customFormat="1" ht="18" customHeight="1">
      <c r="A229" s="609">
        <v>222</v>
      </c>
      <c r="B229" s="342"/>
      <c r="C229" s="343"/>
      <c r="D229" s="748" t="s">
        <v>839</v>
      </c>
      <c r="E229" s="107"/>
      <c r="F229" s="348"/>
      <c r="G229" s="348"/>
      <c r="H229" s="417"/>
      <c r="I229" s="606">
        <f>SUM(J229:Q229)</f>
        <v>0</v>
      </c>
      <c r="J229" s="411"/>
      <c r="K229" s="411"/>
      <c r="L229" s="411"/>
      <c r="M229" s="411"/>
      <c r="N229" s="411"/>
      <c r="O229" s="411"/>
      <c r="P229" s="411"/>
      <c r="Q229" s="412"/>
      <c r="R229" s="311"/>
      <c r="S229" s="311"/>
      <c r="T229" s="311"/>
      <c r="U229" s="311"/>
      <c r="V229" s="311"/>
      <c r="W229" s="311"/>
      <c r="X229" s="311"/>
      <c r="Y229" s="311"/>
      <c r="Z229" s="311"/>
      <c r="AA229" s="311"/>
      <c r="AB229" s="311"/>
      <c r="AC229" s="311"/>
      <c r="AD229" s="311"/>
    </row>
    <row r="230" spans="1:30" s="37" customFormat="1" ht="18" customHeight="1">
      <c r="A230" s="609">
        <v>223</v>
      </c>
      <c r="B230" s="342"/>
      <c r="C230" s="343"/>
      <c r="D230" s="730" t="s">
        <v>1120</v>
      </c>
      <c r="E230" s="107"/>
      <c r="F230" s="348"/>
      <c r="G230" s="348"/>
      <c r="H230" s="417"/>
      <c r="I230" s="419">
        <f>SUM(I228:I229)</f>
        <v>750</v>
      </c>
      <c r="J230" s="922">
        <f>SUM(J228:J229)</f>
        <v>611</v>
      </c>
      <c r="K230" s="922">
        <f aca="true" t="shared" si="51" ref="K230:Q230">SUM(K228:K229)</f>
        <v>139</v>
      </c>
      <c r="L230" s="922">
        <f t="shared" si="51"/>
        <v>0</v>
      </c>
      <c r="M230" s="922">
        <f t="shared" si="51"/>
        <v>0</v>
      </c>
      <c r="N230" s="922">
        <f t="shared" si="51"/>
        <v>0</v>
      </c>
      <c r="O230" s="922">
        <f t="shared" si="51"/>
        <v>0</v>
      </c>
      <c r="P230" s="922">
        <f t="shared" si="51"/>
        <v>0</v>
      </c>
      <c r="Q230" s="1108">
        <f t="shared" si="51"/>
        <v>0</v>
      </c>
      <c r="R230" s="311"/>
      <c r="S230" s="311"/>
      <c r="T230" s="311"/>
      <c r="U230" s="311"/>
      <c r="V230" s="311"/>
      <c r="W230" s="311"/>
      <c r="X230" s="311"/>
      <c r="Y230" s="311"/>
      <c r="Z230" s="311"/>
      <c r="AA230" s="311"/>
      <c r="AB230" s="311"/>
      <c r="AC230" s="311"/>
      <c r="AD230" s="311"/>
    </row>
    <row r="231" spans="1:30" s="37" customFormat="1" ht="19.5" customHeight="1">
      <c r="A231" s="609">
        <v>224</v>
      </c>
      <c r="B231" s="625"/>
      <c r="C231" s="343">
        <v>6</v>
      </c>
      <c r="D231" s="613" t="s">
        <v>496</v>
      </c>
      <c r="E231" s="626"/>
      <c r="F231" s="627"/>
      <c r="G231" s="627"/>
      <c r="H231" s="417">
        <v>1042</v>
      </c>
      <c r="I231" s="419"/>
      <c r="J231" s="431"/>
      <c r="K231" s="431"/>
      <c r="L231" s="431"/>
      <c r="M231" s="431"/>
      <c r="N231" s="431"/>
      <c r="O231" s="431"/>
      <c r="P231" s="431"/>
      <c r="Q231" s="432"/>
      <c r="R231" s="311"/>
      <c r="S231" s="311"/>
      <c r="T231" s="311"/>
      <c r="U231" s="311"/>
      <c r="V231" s="311"/>
      <c r="W231" s="311"/>
      <c r="X231" s="311"/>
      <c r="Y231" s="311"/>
      <c r="Z231" s="311"/>
      <c r="AA231" s="311"/>
      <c r="AB231" s="311"/>
      <c r="AC231" s="311"/>
      <c r="AD231" s="311"/>
    </row>
    <row r="232" spans="1:30" s="1311" customFormat="1" ht="18" customHeight="1">
      <c r="A232" s="609">
        <v>225</v>
      </c>
      <c r="B232" s="1267"/>
      <c r="C232" s="1268"/>
      <c r="D232" s="1340" t="s">
        <v>453</v>
      </c>
      <c r="E232" s="1334"/>
      <c r="F232" s="1280"/>
      <c r="G232" s="1280"/>
      <c r="H232" s="1306"/>
      <c r="I232" s="1307">
        <f>SUM(J232:K232)</f>
        <v>11458</v>
      </c>
      <c r="J232" s="1336">
        <v>9023</v>
      </c>
      <c r="K232" s="1336">
        <v>2435</v>
      </c>
      <c r="L232" s="1336"/>
      <c r="M232" s="1336"/>
      <c r="N232" s="1336"/>
      <c r="O232" s="1336"/>
      <c r="P232" s="1336"/>
      <c r="Q232" s="1337"/>
      <c r="R232" s="1310"/>
      <c r="S232" s="1310"/>
      <c r="T232" s="1310"/>
      <c r="U232" s="1310"/>
      <c r="V232" s="1310"/>
      <c r="W232" s="1310"/>
      <c r="X232" s="1310"/>
      <c r="Y232" s="1310"/>
      <c r="Z232" s="1310"/>
      <c r="AA232" s="1310"/>
      <c r="AB232" s="1310"/>
      <c r="AC232" s="1310"/>
      <c r="AD232" s="1310"/>
    </row>
    <row r="233" spans="1:30" s="37" customFormat="1" ht="18" customHeight="1">
      <c r="A233" s="609">
        <v>226</v>
      </c>
      <c r="B233" s="625"/>
      <c r="C233" s="1204"/>
      <c r="D233" s="730" t="s">
        <v>1080</v>
      </c>
      <c r="E233" s="626"/>
      <c r="F233" s="627"/>
      <c r="G233" s="627"/>
      <c r="H233" s="628"/>
      <c r="I233" s="419">
        <f>SUM(J233:K233)</f>
        <v>11458</v>
      </c>
      <c r="J233" s="431">
        <v>9023</v>
      </c>
      <c r="K233" s="431">
        <v>2435</v>
      </c>
      <c r="L233" s="431">
        <v>0</v>
      </c>
      <c r="M233" s="431">
        <v>0</v>
      </c>
      <c r="N233" s="431">
        <v>0</v>
      </c>
      <c r="O233" s="431">
        <v>0</v>
      </c>
      <c r="P233" s="431">
        <v>0</v>
      </c>
      <c r="Q233" s="432">
        <v>0</v>
      </c>
      <c r="R233" s="311"/>
      <c r="S233" s="311"/>
      <c r="T233" s="311"/>
      <c r="U233" s="311"/>
      <c r="V233" s="311"/>
      <c r="W233" s="311"/>
      <c r="X233" s="311"/>
      <c r="Y233" s="311"/>
      <c r="Z233" s="311"/>
      <c r="AA233" s="311"/>
      <c r="AB233" s="311"/>
      <c r="AC233" s="311"/>
      <c r="AD233" s="311"/>
    </row>
    <row r="234" spans="1:30" s="37" customFormat="1" ht="18" customHeight="1">
      <c r="A234" s="609">
        <v>227</v>
      </c>
      <c r="B234" s="625"/>
      <c r="C234" s="343"/>
      <c r="D234" s="748" t="s">
        <v>644</v>
      </c>
      <c r="E234" s="626"/>
      <c r="F234" s="627"/>
      <c r="G234" s="627"/>
      <c r="H234" s="628"/>
      <c r="I234" s="923">
        <f>SUM(J234:K234)</f>
        <v>0</v>
      </c>
      <c r="J234" s="433"/>
      <c r="K234" s="433"/>
      <c r="L234" s="433"/>
      <c r="M234" s="433"/>
      <c r="N234" s="433"/>
      <c r="O234" s="433"/>
      <c r="P234" s="433"/>
      <c r="Q234" s="937"/>
      <c r="R234" s="311"/>
      <c r="S234" s="311"/>
      <c r="T234" s="311"/>
      <c r="U234" s="311"/>
      <c r="V234" s="311"/>
      <c r="W234" s="311"/>
      <c r="X234" s="311"/>
      <c r="Y234" s="311"/>
      <c r="Z234" s="311"/>
      <c r="AA234" s="311"/>
      <c r="AB234" s="311"/>
      <c r="AC234" s="311"/>
      <c r="AD234" s="311"/>
    </row>
    <row r="235" spans="1:30" s="37" customFormat="1" ht="18" customHeight="1">
      <c r="A235" s="609">
        <v>228</v>
      </c>
      <c r="B235" s="625"/>
      <c r="C235" s="343"/>
      <c r="D235" s="730" t="s">
        <v>1120</v>
      </c>
      <c r="E235" s="626"/>
      <c r="F235" s="627"/>
      <c r="G235" s="627"/>
      <c r="H235" s="628"/>
      <c r="I235" s="419">
        <f>SUM(I233:I234)</f>
        <v>11458</v>
      </c>
      <c r="J235" s="431">
        <f>SUM(J233:J234)</f>
        <v>9023</v>
      </c>
      <c r="K235" s="431">
        <f aca="true" t="shared" si="52" ref="K235:Q235">SUM(K233:K234)</f>
        <v>2435</v>
      </c>
      <c r="L235" s="431">
        <f t="shared" si="52"/>
        <v>0</v>
      </c>
      <c r="M235" s="431">
        <f t="shared" si="52"/>
        <v>0</v>
      </c>
      <c r="N235" s="431">
        <f t="shared" si="52"/>
        <v>0</v>
      </c>
      <c r="O235" s="431">
        <f t="shared" si="52"/>
        <v>0</v>
      </c>
      <c r="P235" s="431">
        <f t="shared" si="52"/>
        <v>0</v>
      </c>
      <c r="Q235" s="432">
        <f t="shared" si="52"/>
        <v>0</v>
      </c>
      <c r="R235" s="311"/>
      <c r="S235" s="311"/>
      <c r="T235" s="311"/>
      <c r="U235" s="311"/>
      <c r="V235" s="311"/>
      <c r="W235" s="311"/>
      <c r="X235" s="311"/>
      <c r="Y235" s="311"/>
      <c r="Z235" s="311"/>
      <c r="AA235" s="311"/>
      <c r="AB235" s="311"/>
      <c r="AC235" s="311"/>
      <c r="AD235" s="311"/>
    </row>
    <row r="236" spans="1:30" s="37" customFormat="1" ht="19.5" customHeight="1">
      <c r="A236" s="609">
        <v>229</v>
      </c>
      <c r="B236" s="625"/>
      <c r="C236" s="343">
        <v>7</v>
      </c>
      <c r="D236" s="613" t="s">
        <v>497</v>
      </c>
      <c r="E236" s="626"/>
      <c r="F236" s="627"/>
      <c r="G236" s="627"/>
      <c r="H236" s="417"/>
      <c r="I236" s="419"/>
      <c r="J236" s="431"/>
      <c r="K236" s="431"/>
      <c r="L236" s="431"/>
      <c r="M236" s="431"/>
      <c r="N236" s="431"/>
      <c r="O236" s="431"/>
      <c r="P236" s="431"/>
      <c r="Q236" s="432"/>
      <c r="R236" s="311"/>
      <c r="S236" s="311"/>
      <c r="T236" s="311"/>
      <c r="U236" s="311"/>
      <c r="V236" s="311"/>
      <c r="W236" s="311"/>
      <c r="X236" s="311"/>
      <c r="Y236" s="311"/>
      <c r="Z236" s="311"/>
      <c r="AA236" s="311"/>
      <c r="AB236" s="311"/>
      <c r="AC236" s="311"/>
      <c r="AD236" s="311"/>
    </row>
    <row r="237" spans="1:30" s="1311" customFormat="1" ht="18" customHeight="1">
      <c r="A237" s="609">
        <v>230</v>
      </c>
      <c r="B237" s="1267"/>
      <c r="C237" s="1268"/>
      <c r="D237" s="1340" t="s">
        <v>453</v>
      </c>
      <c r="E237" s="1334"/>
      <c r="F237" s="1280"/>
      <c r="G237" s="1280"/>
      <c r="H237" s="1306"/>
      <c r="I237" s="1307">
        <f>SUM(J237:K237)</f>
        <v>7250</v>
      </c>
      <c r="J237" s="1336">
        <v>5293</v>
      </c>
      <c r="K237" s="1336">
        <v>1957</v>
      </c>
      <c r="L237" s="1336"/>
      <c r="M237" s="1336"/>
      <c r="N237" s="1336"/>
      <c r="O237" s="1336"/>
      <c r="P237" s="1336"/>
      <c r="Q237" s="1337"/>
      <c r="R237" s="1310"/>
      <c r="S237" s="1310"/>
      <c r="T237" s="1310"/>
      <c r="U237" s="1310"/>
      <c r="V237" s="1310"/>
      <c r="W237" s="1310"/>
      <c r="X237" s="1310"/>
      <c r="Y237" s="1310"/>
      <c r="Z237" s="1310"/>
      <c r="AA237" s="1310"/>
      <c r="AB237" s="1310"/>
      <c r="AC237" s="1310"/>
      <c r="AD237" s="1310"/>
    </row>
    <row r="238" spans="1:30" s="37" customFormat="1" ht="18" customHeight="1">
      <c r="A238" s="609">
        <v>231</v>
      </c>
      <c r="B238" s="625"/>
      <c r="C238" s="1204"/>
      <c r="D238" s="730" t="s">
        <v>1080</v>
      </c>
      <c r="E238" s="626"/>
      <c r="F238" s="627"/>
      <c r="G238" s="627"/>
      <c r="H238" s="628"/>
      <c r="I238" s="419">
        <f>SUM(J238:K238)</f>
        <v>7250</v>
      </c>
      <c r="J238" s="431">
        <v>5293</v>
      </c>
      <c r="K238" s="431">
        <v>1957</v>
      </c>
      <c r="L238" s="431">
        <v>0</v>
      </c>
      <c r="M238" s="431">
        <v>0</v>
      </c>
      <c r="N238" s="431">
        <v>0</v>
      </c>
      <c r="O238" s="431">
        <v>0</v>
      </c>
      <c r="P238" s="431">
        <v>0</v>
      </c>
      <c r="Q238" s="432">
        <v>0</v>
      </c>
      <c r="R238" s="311"/>
      <c r="S238" s="311"/>
      <c r="T238" s="311"/>
      <c r="U238" s="311"/>
      <c r="V238" s="311"/>
      <c r="W238" s="311"/>
      <c r="X238" s="311"/>
      <c r="Y238" s="311"/>
      <c r="Z238" s="311"/>
      <c r="AA238" s="311"/>
      <c r="AB238" s="311"/>
      <c r="AC238" s="311"/>
      <c r="AD238" s="311"/>
    </row>
    <row r="239" spans="1:30" s="37" customFormat="1" ht="18" customHeight="1">
      <c r="A239" s="609">
        <v>232</v>
      </c>
      <c r="B239" s="625"/>
      <c r="C239" s="343"/>
      <c r="D239" s="748" t="s">
        <v>644</v>
      </c>
      <c r="E239" s="626"/>
      <c r="F239" s="627"/>
      <c r="G239" s="627"/>
      <c r="H239" s="628"/>
      <c r="I239" s="923">
        <f>SUM(J239:K239)</f>
        <v>0</v>
      </c>
      <c r="J239" s="433"/>
      <c r="K239" s="433"/>
      <c r="L239" s="433"/>
      <c r="M239" s="433"/>
      <c r="N239" s="433"/>
      <c r="O239" s="433"/>
      <c r="P239" s="433"/>
      <c r="Q239" s="937"/>
      <c r="R239" s="311"/>
      <c r="S239" s="311"/>
      <c r="T239" s="311"/>
      <c r="U239" s="311"/>
      <c r="V239" s="311"/>
      <c r="W239" s="311"/>
      <c r="X239" s="311"/>
      <c r="Y239" s="311"/>
      <c r="Z239" s="311"/>
      <c r="AA239" s="311"/>
      <c r="AB239" s="311"/>
      <c r="AC239" s="311"/>
      <c r="AD239" s="311"/>
    </row>
    <row r="240" spans="1:30" s="37" customFormat="1" ht="18" customHeight="1">
      <c r="A240" s="609">
        <v>233</v>
      </c>
      <c r="B240" s="625"/>
      <c r="C240" s="1204"/>
      <c r="D240" s="730" t="s">
        <v>1120</v>
      </c>
      <c r="E240" s="626"/>
      <c r="F240" s="627"/>
      <c r="G240" s="627"/>
      <c r="H240" s="628"/>
      <c r="I240" s="419">
        <f>SUM(I238:I239)</f>
        <v>7250</v>
      </c>
      <c r="J240" s="431">
        <f>SUM(J238:J239)</f>
        <v>5293</v>
      </c>
      <c r="K240" s="431">
        <f aca="true" t="shared" si="53" ref="K240:Q240">SUM(K238:K239)</f>
        <v>1957</v>
      </c>
      <c r="L240" s="431">
        <f t="shared" si="53"/>
        <v>0</v>
      </c>
      <c r="M240" s="431">
        <f t="shared" si="53"/>
        <v>0</v>
      </c>
      <c r="N240" s="431">
        <f t="shared" si="53"/>
        <v>0</v>
      </c>
      <c r="O240" s="431">
        <f t="shared" si="53"/>
        <v>0</v>
      </c>
      <c r="P240" s="431">
        <f t="shared" si="53"/>
        <v>0</v>
      </c>
      <c r="Q240" s="432">
        <f t="shared" si="53"/>
        <v>0</v>
      </c>
      <c r="R240" s="311"/>
      <c r="S240" s="311"/>
      <c r="T240" s="311"/>
      <c r="U240" s="311"/>
      <c r="V240" s="311"/>
      <c r="W240" s="311"/>
      <c r="X240" s="311"/>
      <c r="Y240" s="311"/>
      <c r="Z240" s="311"/>
      <c r="AA240" s="311"/>
      <c r="AB240" s="311"/>
      <c r="AC240" s="311"/>
      <c r="AD240" s="311"/>
    </row>
    <row r="241" spans="1:30" s="37" customFormat="1" ht="19.5" customHeight="1">
      <c r="A241" s="609">
        <v>234</v>
      </c>
      <c r="B241" s="625"/>
      <c r="C241" s="340">
        <v>8</v>
      </c>
      <c r="D241" s="613" t="s">
        <v>494</v>
      </c>
      <c r="E241" s="626"/>
      <c r="F241" s="627"/>
      <c r="G241" s="627"/>
      <c r="H241" s="417">
        <v>1167</v>
      </c>
      <c r="I241" s="419"/>
      <c r="J241" s="431"/>
      <c r="K241" s="431"/>
      <c r="L241" s="431"/>
      <c r="M241" s="431"/>
      <c r="N241" s="431"/>
      <c r="O241" s="431"/>
      <c r="P241" s="431"/>
      <c r="Q241" s="432"/>
      <c r="R241" s="311"/>
      <c r="S241" s="311"/>
      <c r="T241" s="311"/>
      <c r="U241" s="311"/>
      <c r="V241" s="311"/>
      <c r="W241" s="311"/>
      <c r="X241" s="311"/>
      <c r="Y241" s="311"/>
      <c r="Z241" s="311"/>
      <c r="AA241" s="311"/>
      <c r="AB241" s="311"/>
      <c r="AC241" s="311"/>
      <c r="AD241" s="311"/>
    </row>
    <row r="242" spans="1:30" s="1311" customFormat="1" ht="18" customHeight="1">
      <c r="A242" s="609">
        <v>235</v>
      </c>
      <c r="B242" s="1267"/>
      <c r="C242" s="1268"/>
      <c r="D242" s="1340" t="s">
        <v>453</v>
      </c>
      <c r="E242" s="1334"/>
      <c r="F242" s="1280"/>
      <c r="G242" s="1280"/>
      <c r="H242" s="1306"/>
      <c r="I242" s="1307">
        <f>SUM(J242:K242)</f>
        <v>8833</v>
      </c>
      <c r="J242" s="1336">
        <v>6955</v>
      </c>
      <c r="K242" s="1336">
        <v>1878</v>
      </c>
      <c r="L242" s="1336"/>
      <c r="M242" s="1336"/>
      <c r="N242" s="1336"/>
      <c r="O242" s="1336"/>
      <c r="P242" s="1336"/>
      <c r="Q242" s="1337"/>
      <c r="R242" s="1310"/>
      <c r="S242" s="1310"/>
      <c r="T242" s="1310"/>
      <c r="U242" s="1310"/>
      <c r="V242" s="1310"/>
      <c r="W242" s="1310"/>
      <c r="X242" s="1310"/>
      <c r="Y242" s="1310"/>
      <c r="Z242" s="1310"/>
      <c r="AA242" s="1310"/>
      <c r="AB242" s="1310"/>
      <c r="AC242" s="1310"/>
      <c r="AD242" s="1310"/>
    </row>
    <row r="243" spans="1:30" s="37" customFormat="1" ht="18" customHeight="1">
      <c r="A243" s="609">
        <v>236</v>
      </c>
      <c r="B243" s="625"/>
      <c r="C243" s="1204"/>
      <c r="D243" s="730" t="s">
        <v>1080</v>
      </c>
      <c r="E243" s="626"/>
      <c r="F243" s="627"/>
      <c r="G243" s="627"/>
      <c r="H243" s="628"/>
      <c r="I243" s="419">
        <f>SUM(J243:K243)</f>
        <v>14633</v>
      </c>
      <c r="J243" s="431">
        <v>11973</v>
      </c>
      <c r="K243" s="431">
        <v>2660</v>
      </c>
      <c r="L243" s="431">
        <v>0</v>
      </c>
      <c r="M243" s="431">
        <v>0</v>
      </c>
      <c r="N243" s="431">
        <v>0</v>
      </c>
      <c r="O243" s="431">
        <v>0</v>
      </c>
      <c r="P243" s="431">
        <v>0</v>
      </c>
      <c r="Q243" s="432">
        <v>0</v>
      </c>
      <c r="R243" s="311"/>
      <c r="S243" s="311"/>
      <c r="T243" s="311"/>
      <c r="U243" s="311"/>
      <c r="V243" s="311"/>
      <c r="W243" s="311"/>
      <c r="X243" s="311"/>
      <c r="Y243" s="311"/>
      <c r="Z243" s="311"/>
      <c r="AA243" s="311"/>
      <c r="AB243" s="311"/>
      <c r="AC243" s="311"/>
      <c r="AD243" s="311"/>
    </row>
    <row r="244" spans="1:30" s="37" customFormat="1" ht="18" customHeight="1">
      <c r="A244" s="609">
        <v>237</v>
      </c>
      <c r="B244" s="625"/>
      <c r="C244" s="343"/>
      <c r="D244" s="748" t="s">
        <v>839</v>
      </c>
      <c r="E244" s="626"/>
      <c r="F244" s="627"/>
      <c r="G244" s="627"/>
      <c r="H244" s="628"/>
      <c r="I244" s="923">
        <f>SUM(J244:K244)</f>
        <v>0</v>
      </c>
      <c r="J244" s="433"/>
      <c r="K244" s="433"/>
      <c r="L244" s="433"/>
      <c r="M244" s="433"/>
      <c r="N244" s="433"/>
      <c r="O244" s="433"/>
      <c r="P244" s="433"/>
      <c r="Q244" s="937"/>
      <c r="R244" s="311"/>
      <c r="S244" s="311"/>
      <c r="T244" s="311"/>
      <c r="U244" s="311"/>
      <c r="V244" s="311"/>
      <c r="W244" s="311"/>
      <c r="X244" s="311"/>
      <c r="Y244" s="311"/>
      <c r="Z244" s="311"/>
      <c r="AA244" s="311"/>
      <c r="AB244" s="311"/>
      <c r="AC244" s="311"/>
      <c r="AD244" s="311"/>
    </row>
    <row r="245" spans="1:30" s="37" customFormat="1" ht="18" customHeight="1">
      <c r="A245" s="609">
        <v>238</v>
      </c>
      <c r="B245" s="625"/>
      <c r="C245" s="343"/>
      <c r="D245" s="730" t="s">
        <v>1120</v>
      </c>
      <c r="E245" s="626"/>
      <c r="F245" s="627"/>
      <c r="G245" s="627"/>
      <c r="H245" s="628"/>
      <c r="I245" s="419">
        <f>SUM(I243:I244)</f>
        <v>14633</v>
      </c>
      <c r="J245" s="431">
        <f>SUM(J243:J244)</f>
        <v>11973</v>
      </c>
      <c r="K245" s="431">
        <f aca="true" t="shared" si="54" ref="K245:Q245">SUM(K243:K244)</f>
        <v>2660</v>
      </c>
      <c r="L245" s="431">
        <f t="shared" si="54"/>
        <v>0</v>
      </c>
      <c r="M245" s="431">
        <f t="shared" si="54"/>
        <v>0</v>
      </c>
      <c r="N245" s="431">
        <f t="shared" si="54"/>
        <v>0</v>
      </c>
      <c r="O245" s="431">
        <f t="shared" si="54"/>
        <v>0</v>
      </c>
      <c r="P245" s="431">
        <f t="shared" si="54"/>
        <v>0</v>
      </c>
      <c r="Q245" s="432">
        <f t="shared" si="54"/>
        <v>0</v>
      </c>
      <c r="R245" s="311"/>
      <c r="S245" s="311"/>
      <c r="T245" s="311"/>
      <c r="U245" s="311"/>
      <c r="V245" s="311"/>
      <c r="W245" s="311"/>
      <c r="X245" s="311"/>
      <c r="Y245" s="311"/>
      <c r="Z245" s="311"/>
      <c r="AA245" s="311"/>
      <c r="AB245" s="311"/>
      <c r="AC245" s="311"/>
      <c r="AD245" s="311"/>
    </row>
    <row r="246" spans="1:30" s="37" customFormat="1" ht="19.5" customHeight="1">
      <c r="A246" s="609">
        <v>239</v>
      </c>
      <c r="B246" s="625"/>
      <c r="C246" s="340">
        <v>9</v>
      </c>
      <c r="D246" s="613" t="s">
        <v>510</v>
      </c>
      <c r="E246" s="364"/>
      <c r="F246" s="364"/>
      <c r="G246" s="627"/>
      <c r="H246" s="628"/>
      <c r="I246" s="419"/>
      <c r="J246" s="431"/>
      <c r="K246" s="431"/>
      <c r="L246" s="431"/>
      <c r="M246" s="431"/>
      <c r="N246" s="431"/>
      <c r="O246" s="431"/>
      <c r="P246" s="431"/>
      <c r="Q246" s="432"/>
      <c r="R246" s="311"/>
      <c r="S246" s="311"/>
      <c r="T246" s="311"/>
      <c r="U246" s="311"/>
      <c r="V246" s="311"/>
      <c r="W246" s="311"/>
      <c r="X246" s="311"/>
      <c r="Y246" s="311"/>
      <c r="Z246" s="311"/>
      <c r="AA246" s="311"/>
      <c r="AB246" s="311"/>
      <c r="AC246" s="311"/>
      <c r="AD246" s="311"/>
    </row>
    <row r="247" spans="1:30" s="1311" customFormat="1" ht="18" customHeight="1">
      <c r="A247" s="609">
        <v>240</v>
      </c>
      <c r="B247" s="1267"/>
      <c r="C247" s="1268"/>
      <c r="D247" s="1340" t="s">
        <v>453</v>
      </c>
      <c r="E247" s="1341"/>
      <c r="F247" s="1341"/>
      <c r="G247" s="1280"/>
      <c r="H247" s="1306"/>
      <c r="I247" s="1307">
        <f>SUM(J247:K247)</f>
        <v>363</v>
      </c>
      <c r="J247" s="1336">
        <v>286</v>
      </c>
      <c r="K247" s="1336">
        <v>77</v>
      </c>
      <c r="L247" s="1336"/>
      <c r="M247" s="1336"/>
      <c r="N247" s="1336"/>
      <c r="O247" s="1336"/>
      <c r="P247" s="1336"/>
      <c r="Q247" s="1337"/>
      <c r="R247" s="1310"/>
      <c r="S247" s="1310"/>
      <c r="T247" s="1310"/>
      <c r="U247" s="1310"/>
      <c r="V247" s="1310"/>
      <c r="W247" s="1310"/>
      <c r="X247" s="1310"/>
      <c r="Y247" s="1310"/>
      <c r="Z247" s="1310"/>
      <c r="AA247" s="1310"/>
      <c r="AB247" s="1310"/>
      <c r="AC247" s="1310"/>
      <c r="AD247" s="1310"/>
    </row>
    <row r="248" spans="1:30" s="37" customFormat="1" ht="18" customHeight="1">
      <c r="A248" s="609">
        <v>241</v>
      </c>
      <c r="B248" s="625"/>
      <c r="C248" s="1204"/>
      <c r="D248" s="730" t="s">
        <v>1080</v>
      </c>
      <c r="E248" s="1219"/>
      <c r="F248" s="1219"/>
      <c r="G248" s="627"/>
      <c r="H248" s="628"/>
      <c r="I248" s="419">
        <f>SUM(J248:K248)</f>
        <v>1250</v>
      </c>
      <c r="J248" s="431">
        <v>984</v>
      </c>
      <c r="K248" s="431">
        <v>266</v>
      </c>
      <c r="L248" s="431">
        <v>0</v>
      </c>
      <c r="M248" s="431">
        <v>0</v>
      </c>
      <c r="N248" s="431">
        <v>0</v>
      </c>
      <c r="O248" s="431">
        <v>0</v>
      </c>
      <c r="P248" s="431">
        <v>0</v>
      </c>
      <c r="Q248" s="432">
        <v>0</v>
      </c>
      <c r="R248" s="311"/>
      <c r="S248" s="311"/>
      <c r="T248" s="311"/>
      <c r="U248" s="311"/>
      <c r="V248" s="311"/>
      <c r="W248" s="311"/>
      <c r="X248" s="311"/>
      <c r="Y248" s="311"/>
      <c r="Z248" s="311"/>
      <c r="AA248" s="311"/>
      <c r="AB248" s="311"/>
      <c r="AC248" s="311"/>
      <c r="AD248" s="311"/>
    </row>
    <row r="249" spans="1:30" s="37" customFormat="1" ht="18" customHeight="1">
      <c r="A249" s="609">
        <v>242</v>
      </c>
      <c r="B249" s="625"/>
      <c r="C249" s="343"/>
      <c r="D249" s="748" t="s">
        <v>839</v>
      </c>
      <c r="E249" s="629"/>
      <c r="F249" s="629"/>
      <c r="G249" s="627"/>
      <c r="H249" s="628"/>
      <c r="I249" s="923">
        <f>SUM(J249:K249)</f>
        <v>0</v>
      </c>
      <c r="J249" s="433"/>
      <c r="K249" s="433"/>
      <c r="L249" s="433"/>
      <c r="M249" s="433"/>
      <c r="N249" s="433"/>
      <c r="O249" s="433"/>
      <c r="P249" s="433"/>
      <c r="Q249" s="937"/>
      <c r="R249" s="311"/>
      <c r="S249" s="311"/>
      <c r="T249" s="311"/>
      <c r="U249" s="311"/>
      <c r="V249" s="311"/>
      <c r="W249" s="311"/>
      <c r="X249" s="311"/>
      <c r="Y249" s="311"/>
      <c r="Z249" s="311"/>
      <c r="AA249" s="311"/>
      <c r="AB249" s="311"/>
      <c r="AC249" s="311"/>
      <c r="AD249" s="311"/>
    </row>
    <row r="250" spans="1:30" s="37" customFormat="1" ht="18" customHeight="1">
      <c r="A250" s="609">
        <v>243</v>
      </c>
      <c r="B250" s="625"/>
      <c r="C250" s="343"/>
      <c r="D250" s="730" t="s">
        <v>1120</v>
      </c>
      <c r="E250" s="629"/>
      <c r="F250" s="629"/>
      <c r="G250" s="627"/>
      <c r="H250" s="628"/>
      <c r="I250" s="419">
        <f>SUM(I248:I249)</f>
        <v>1250</v>
      </c>
      <c r="J250" s="431">
        <f>SUM(J248:J249)</f>
        <v>984</v>
      </c>
      <c r="K250" s="431">
        <f aca="true" t="shared" si="55" ref="K250:Q250">SUM(K248:K249)</f>
        <v>266</v>
      </c>
      <c r="L250" s="431">
        <f t="shared" si="55"/>
        <v>0</v>
      </c>
      <c r="M250" s="431">
        <f t="shared" si="55"/>
        <v>0</v>
      </c>
      <c r="N250" s="431">
        <f t="shared" si="55"/>
        <v>0</v>
      </c>
      <c r="O250" s="431">
        <f t="shared" si="55"/>
        <v>0</v>
      </c>
      <c r="P250" s="431">
        <f t="shared" si="55"/>
        <v>0</v>
      </c>
      <c r="Q250" s="432">
        <f t="shared" si="55"/>
        <v>0</v>
      </c>
      <c r="R250" s="311"/>
      <c r="S250" s="311"/>
      <c r="T250" s="311"/>
      <c r="U250" s="311"/>
      <c r="V250" s="311"/>
      <c r="W250" s="311"/>
      <c r="X250" s="311"/>
      <c r="Y250" s="311"/>
      <c r="Z250" s="311"/>
      <c r="AA250" s="311"/>
      <c r="AB250" s="311"/>
      <c r="AC250" s="311"/>
      <c r="AD250" s="311"/>
    </row>
    <row r="251" spans="1:30" s="37" customFormat="1" ht="19.5" customHeight="1">
      <c r="A251" s="609">
        <v>244</v>
      </c>
      <c r="B251" s="625"/>
      <c r="C251" s="340">
        <v>10</v>
      </c>
      <c r="D251" s="613" t="s">
        <v>506</v>
      </c>
      <c r="E251" s="626"/>
      <c r="F251" s="627"/>
      <c r="G251" s="627"/>
      <c r="H251" s="417">
        <v>193</v>
      </c>
      <c r="I251" s="419"/>
      <c r="J251" s="431"/>
      <c r="K251" s="431"/>
      <c r="L251" s="431"/>
      <c r="M251" s="431"/>
      <c r="N251" s="431"/>
      <c r="O251" s="431"/>
      <c r="P251" s="431"/>
      <c r="Q251" s="432"/>
      <c r="R251" s="311"/>
      <c r="S251" s="311"/>
      <c r="T251" s="311"/>
      <c r="U251" s="311"/>
      <c r="V251" s="311"/>
      <c r="W251" s="311"/>
      <c r="X251" s="311"/>
      <c r="Y251" s="311"/>
      <c r="Z251" s="311"/>
      <c r="AA251" s="311"/>
      <c r="AB251" s="311"/>
      <c r="AC251" s="311"/>
      <c r="AD251" s="311"/>
    </row>
    <row r="252" spans="1:30" s="1311" customFormat="1" ht="18" customHeight="1">
      <c r="A252" s="609">
        <v>245</v>
      </c>
      <c r="B252" s="1267"/>
      <c r="C252" s="1268"/>
      <c r="D252" s="1340" t="s">
        <v>453</v>
      </c>
      <c r="E252" s="1334"/>
      <c r="F252" s="1280"/>
      <c r="G252" s="1280"/>
      <c r="H252" s="1306"/>
      <c r="I252" s="1307">
        <f>SUM(J252:K252)</f>
        <v>2957</v>
      </c>
      <c r="J252" s="1336">
        <v>2328</v>
      </c>
      <c r="K252" s="1336">
        <v>629</v>
      </c>
      <c r="L252" s="1336"/>
      <c r="M252" s="1336"/>
      <c r="N252" s="1336"/>
      <c r="O252" s="1336"/>
      <c r="P252" s="1336"/>
      <c r="Q252" s="1337"/>
      <c r="R252" s="1310"/>
      <c r="S252" s="1310"/>
      <c r="T252" s="1310"/>
      <c r="U252" s="1310"/>
      <c r="V252" s="1310"/>
      <c r="W252" s="1310"/>
      <c r="X252" s="1310"/>
      <c r="Y252" s="1310"/>
      <c r="Z252" s="1310"/>
      <c r="AA252" s="1310"/>
      <c r="AB252" s="1310"/>
      <c r="AC252" s="1310"/>
      <c r="AD252" s="1310"/>
    </row>
    <row r="253" spans="1:30" s="37" customFormat="1" ht="18" customHeight="1">
      <c r="A253" s="609">
        <v>246</v>
      </c>
      <c r="B253" s="625"/>
      <c r="C253" s="1204"/>
      <c r="D253" s="730" t="s">
        <v>1080</v>
      </c>
      <c r="E253" s="626"/>
      <c r="F253" s="627"/>
      <c r="G253" s="627"/>
      <c r="H253" s="628"/>
      <c r="I253" s="419">
        <f>SUM(J253:K253)</f>
        <v>2957</v>
      </c>
      <c r="J253" s="431">
        <v>2328</v>
      </c>
      <c r="K253" s="431">
        <v>629</v>
      </c>
      <c r="L253" s="431">
        <v>0</v>
      </c>
      <c r="M253" s="431">
        <v>0</v>
      </c>
      <c r="N253" s="431">
        <v>0</v>
      </c>
      <c r="O253" s="431">
        <v>0</v>
      </c>
      <c r="P253" s="431">
        <v>0</v>
      </c>
      <c r="Q253" s="432">
        <v>0</v>
      </c>
      <c r="R253" s="311"/>
      <c r="S253" s="311"/>
      <c r="T253" s="311"/>
      <c r="U253" s="311"/>
      <c r="V253" s="311"/>
      <c r="W253" s="311"/>
      <c r="X253" s="311"/>
      <c r="Y253" s="311"/>
      <c r="Z253" s="311"/>
      <c r="AA253" s="311"/>
      <c r="AB253" s="311"/>
      <c r="AC253" s="311"/>
      <c r="AD253" s="311"/>
    </row>
    <row r="254" spans="1:30" s="37" customFormat="1" ht="18" customHeight="1">
      <c r="A254" s="609">
        <v>247</v>
      </c>
      <c r="B254" s="625"/>
      <c r="C254" s="343"/>
      <c r="D254" s="748" t="s">
        <v>644</v>
      </c>
      <c r="E254" s="626"/>
      <c r="F254" s="627"/>
      <c r="G254" s="627"/>
      <c r="H254" s="628"/>
      <c r="I254" s="923">
        <f>SUM(J254:K254)</f>
        <v>0</v>
      </c>
      <c r="J254" s="433"/>
      <c r="K254" s="433"/>
      <c r="L254" s="433"/>
      <c r="M254" s="433"/>
      <c r="N254" s="433"/>
      <c r="O254" s="433"/>
      <c r="P254" s="433"/>
      <c r="Q254" s="937"/>
      <c r="R254" s="311"/>
      <c r="S254" s="311"/>
      <c r="T254" s="311"/>
      <c r="U254" s="311"/>
      <c r="V254" s="311"/>
      <c r="W254" s="311"/>
      <c r="X254" s="311"/>
      <c r="Y254" s="311"/>
      <c r="Z254" s="311"/>
      <c r="AA254" s="311"/>
      <c r="AB254" s="311"/>
      <c r="AC254" s="311"/>
      <c r="AD254" s="311"/>
    </row>
    <row r="255" spans="1:30" s="37" customFormat="1" ht="18" customHeight="1">
      <c r="A255" s="609">
        <v>248</v>
      </c>
      <c r="B255" s="625"/>
      <c r="C255" s="343"/>
      <c r="D255" s="730" t="s">
        <v>1120</v>
      </c>
      <c r="E255" s="626"/>
      <c r="F255" s="627"/>
      <c r="G255" s="627"/>
      <c r="H255" s="628"/>
      <c r="I255" s="419">
        <f>SUM(I253:I254)</f>
        <v>2957</v>
      </c>
      <c r="J255" s="431">
        <f>SUM(J253:J254)</f>
        <v>2328</v>
      </c>
      <c r="K255" s="431">
        <f aca="true" t="shared" si="56" ref="K255:Q255">SUM(K253:K254)</f>
        <v>629</v>
      </c>
      <c r="L255" s="431">
        <f t="shared" si="56"/>
        <v>0</v>
      </c>
      <c r="M255" s="431">
        <f t="shared" si="56"/>
        <v>0</v>
      </c>
      <c r="N255" s="431">
        <f t="shared" si="56"/>
        <v>0</v>
      </c>
      <c r="O255" s="431">
        <f t="shared" si="56"/>
        <v>0</v>
      </c>
      <c r="P255" s="431">
        <f t="shared" si="56"/>
        <v>0</v>
      </c>
      <c r="Q255" s="432">
        <f t="shared" si="56"/>
        <v>0</v>
      </c>
      <c r="R255" s="311"/>
      <c r="S255" s="311"/>
      <c r="T255" s="311"/>
      <c r="U255" s="311"/>
      <c r="V255" s="311"/>
      <c r="W255" s="311"/>
      <c r="X255" s="311"/>
      <c r="Y255" s="311"/>
      <c r="Z255" s="311"/>
      <c r="AA255" s="311"/>
      <c r="AB255" s="311"/>
      <c r="AC255" s="311"/>
      <c r="AD255" s="311"/>
    </row>
    <row r="256" spans="1:30" s="27" customFormat="1" ht="31.5" customHeight="1">
      <c r="A256" s="609">
        <v>249</v>
      </c>
      <c r="B256" s="625"/>
      <c r="C256" s="346">
        <v>11</v>
      </c>
      <c r="D256" s="1536" t="s">
        <v>509</v>
      </c>
      <c r="E256" s="1537"/>
      <c r="F256" s="1538"/>
      <c r="G256" s="627"/>
      <c r="H256" s="628"/>
      <c r="I256" s="419"/>
      <c r="J256" s="431"/>
      <c r="K256" s="431"/>
      <c r="L256" s="431"/>
      <c r="M256" s="431"/>
      <c r="N256" s="431"/>
      <c r="O256" s="431"/>
      <c r="P256" s="431"/>
      <c r="Q256" s="432"/>
      <c r="R256" s="256"/>
      <c r="S256" s="256"/>
      <c r="T256" s="256"/>
      <c r="U256" s="256"/>
      <c r="V256" s="256"/>
      <c r="W256" s="256"/>
      <c r="X256" s="256"/>
      <c r="Y256" s="256"/>
      <c r="Z256" s="256"/>
      <c r="AA256" s="256"/>
      <c r="AB256" s="256"/>
      <c r="AC256" s="256"/>
      <c r="AD256" s="256"/>
    </row>
    <row r="257" spans="1:30" s="1273" customFormat="1" ht="18" customHeight="1">
      <c r="A257" s="609">
        <v>250</v>
      </c>
      <c r="B257" s="1267"/>
      <c r="C257" s="1268"/>
      <c r="D257" s="1340" t="s">
        <v>453</v>
      </c>
      <c r="E257" s="1334"/>
      <c r="F257" s="1280"/>
      <c r="G257" s="1280"/>
      <c r="H257" s="1306"/>
      <c r="I257" s="1307">
        <f>SUM(J257:K257)</f>
        <v>568</v>
      </c>
      <c r="J257" s="1336">
        <v>447</v>
      </c>
      <c r="K257" s="1336">
        <v>121</v>
      </c>
      <c r="L257" s="1336"/>
      <c r="M257" s="1336"/>
      <c r="N257" s="1336"/>
      <c r="O257" s="1336"/>
      <c r="P257" s="1336"/>
      <c r="Q257" s="1337"/>
      <c r="R257" s="1342"/>
      <c r="S257" s="1342"/>
      <c r="T257" s="1342"/>
      <c r="U257" s="1342"/>
      <c r="V257" s="1342"/>
      <c r="W257" s="1342"/>
      <c r="X257" s="1342"/>
      <c r="Y257" s="1342"/>
      <c r="Z257" s="1342"/>
      <c r="AA257" s="1342"/>
      <c r="AB257" s="1342"/>
      <c r="AC257" s="1342"/>
      <c r="AD257" s="1342"/>
    </row>
    <row r="258" spans="1:30" s="36" customFormat="1" ht="18" customHeight="1">
      <c r="A258" s="609">
        <v>251</v>
      </c>
      <c r="B258" s="625"/>
      <c r="C258" s="1204"/>
      <c r="D258" s="730" t="s">
        <v>1080</v>
      </c>
      <c r="E258" s="626"/>
      <c r="F258" s="627"/>
      <c r="G258" s="627"/>
      <c r="H258" s="628"/>
      <c r="I258" s="419">
        <f>SUM(J258:K258)</f>
        <v>568</v>
      </c>
      <c r="J258" s="431">
        <v>466</v>
      </c>
      <c r="K258" s="431">
        <v>102</v>
      </c>
      <c r="L258" s="431">
        <v>0</v>
      </c>
      <c r="M258" s="431">
        <v>0</v>
      </c>
      <c r="N258" s="431">
        <v>0</v>
      </c>
      <c r="O258" s="431">
        <v>0</v>
      </c>
      <c r="P258" s="431">
        <v>0</v>
      </c>
      <c r="Q258" s="432">
        <v>0</v>
      </c>
      <c r="R258" s="306"/>
      <c r="S258" s="306"/>
      <c r="T258" s="306"/>
      <c r="U258" s="306"/>
      <c r="V258" s="306"/>
      <c r="W258" s="306"/>
      <c r="X258" s="306"/>
      <c r="Y258" s="306"/>
      <c r="Z258" s="306"/>
      <c r="AA258" s="306"/>
      <c r="AB258" s="306"/>
      <c r="AC258" s="306"/>
      <c r="AD258" s="306"/>
    </row>
    <row r="259" spans="1:30" s="27" customFormat="1" ht="18" customHeight="1">
      <c r="A259" s="609">
        <v>252</v>
      </c>
      <c r="B259" s="625"/>
      <c r="C259" s="343"/>
      <c r="D259" s="748" t="s">
        <v>839</v>
      </c>
      <c r="E259" s="626"/>
      <c r="F259" s="627"/>
      <c r="G259" s="627"/>
      <c r="H259" s="628"/>
      <c r="I259" s="923">
        <f>SUM(J259:K259)</f>
        <v>0</v>
      </c>
      <c r="J259" s="433"/>
      <c r="K259" s="433"/>
      <c r="L259" s="433"/>
      <c r="M259" s="433"/>
      <c r="N259" s="433"/>
      <c r="O259" s="433"/>
      <c r="P259" s="433"/>
      <c r="Q259" s="937"/>
      <c r="R259" s="256"/>
      <c r="S259" s="256"/>
      <c r="T259" s="256"/>
      <c r="U259" s="256"/>
      <c r="V259" s="256"/>
      <c r="W259" s="256"/>
      <c r="X259" s="256"/>
      <c r="Y259" s="256"/>
      <c r="Z259" s="256"/>
      <c r="AA259" s="256"/>
      <c r="AB259" s="256"/>
      <c r="AC259" s="256"/>
      <c r="AD259" s="256"/>
    </row>
    <row r="260" spans="1:30" s="27" customFormat="1" ht="18" customHeight="1">
      <c r="A260" s="609">
        <v>253</v>
      </c>
      <c r="B260" s="625"/>
      <c r="C260" s="343"/>
      <c r="D260" s="730" t="s">
        <v>1120</v>
      </c>
      <c r="E260" s="626"/>
      <c r="F260" s="627"/>
      <c r="G260" s="627"/>
      <c r="H260" s="628"/>
      <c r="I260" s="419">
        <f>SUM(I258:I259)</f>
        <v>568</v>
      </c>
      <c r="J260" s="431">
        <f>SUM(J258:J259)</f>
        <v>466</v>
      </c>
      <c r="K260" s="431">
        <f aca="true" t="shared" si="57" ref="K260:Q260">SUM(K258:K259)</f>
        <v>102</v>
      </c>
      <c r="L260" s="431">
        <f t="shared" si="57"/>
        <v>0</v>
      </c>
      <c r="M260" s="431">
        <f t="shared" si="57"/>
        <v>0</v>
      </c>
      <c r="N260" s="431">
        <f t="shared" si="57"/>
        <v>0</v>
      </c>
      <c r="O260" s="431">
        <f t="shared" si="57"/>
        <v>0</v>
      </c>
      <c r="P260" s="431">
        <f t="shared" si="57"/>
        <v>0</v>
      </c>
      <c r="Q260" s="432">
        <f t="shared" si="57"/>
        <v>0</v>
      </c>
      <c r="R260" s="256"/>
      <c r="S260" s="256"/>
      <c r="T260" s="256"/>
      <c r="U260" s="256"/>
      <c r="V260" s="256"/>
      <c r="W260" s="256"/>
      <c r="X260" s="256"/>
      <c r="Y260" s="256"/>
      <c r="Z260" s="256"/>
      <c r="AA260" s="256"/>
      <c r="AB260" s="256"/>
      <c r="AC260" s="256"/>
      <c r="AD260" s="256"/>
    </row>
    <row r="261" spans="1:30" s="27" customFormat="1" ht="30" customHeight="1">
      <c r="A261" s="609">
        <v>254</v>
      </c>
      <c r="B261" s="625"/>
      <c r="C261" s="346">
        <v>12</v>
      </c>
      <c r="D261" s="1536" t="s">
        <v>512</v>
      </c>
      <c r="E261" s="1537"/>
      <c r="F261" s="1538"/>
      <c r="G261" s="627"/>
      <c r="H261" s="628"/>
      <c r="I261" s="419"/>
      <c r="J261" s="431"/>
      <c r="K261" s="431"/>
      <c r="L261" s="431"/>
      <c r="M261" s="431"/>
      <c r="N261" s="431"/>
      <c r="O261" s="431"/>
      <c r="P261" s="431"/>
      <c r="Q261" s="432"/>
      <c r="R261" s="256"/>
      <c r="S261" s="256"/>
      <c r="T261" s="256"/>
      <c r="U261" s="256"/>
      <c r="V261" s="256"/>
      <c r="W261" s="256"/>
      <c r="X261" s="256"/>
      <c r="Y261" s="256"/>
      <c r="Z261" s="256"/>
      <c r="AA261" s="256"/>
      <c r="AB261" s="256"/>
      <c r="AC261" s="256"/>
      <c r="AD261" s="256"/>
    </row>
    <row r="262" spans="1:30" s="1273" customFormat="1" ht="18" customHeight="1">
      <c r="A262" s="609">
        <v>255</v>
      </c>
      <c r="B262" s="1267"/>
      <c r="C262" s="1268"/>
      <c r="D262" s="1340" t="s">
        <v>453</v>
      </c>
      <c r="E262" s="1334"/>
      <c r="F262" s="1280"/>
      <c r="G262" s="1280"/>
      <c r="H262" s="1306"/>
      <c r="I262" s="1307">
        <f>SUM(J262:K262)</f>
        <v>9201</v>
      </c>
      <c r="J262" s="1336">
        <v>7245</v>
      </c>
      <c r="K262" s="1336">
        <v>1956</v>
      </c>
      <c r="L262" s="1336"/>
      <c r="M262" s="1336"/>
      <c r="N262" s="1336"/>
      <c r="O262" s="1336"/>
      <c r="P262" s="1336"/>
      <c r="Q262" s="1337"/>
      <c r="R262" s="1342"/>
      <c r="S262" s="1342"/>
      <c r="T262" s="1342"/>
      <c r="U262" s="1342"/>
      <c r="V262" s="1342"/>
      <c r="W262" s="1342"/>
      <c r="X262" s="1342"/>
      <c r="Y262" s="1342"/>
      <c r="Z262" s="1342"/>
      <c r="AA262" s="1342"/>
      <c r="AB262" s="1342"/>
      <c r="AC262" s="1342"/>
      <c r="AD262" s="1342"/>
    </row>
    <row r="263" spans="1:30" s="36" customFormat="1" ht="18" customHeight="1">
      <c r="A263" s="609">
        <v>256</v>
      </c>
      <c r="B263" s="625"/>
      <c r="C263" s="1204"/>
      <c r="D263" s="730" t="s">
        <v>1080</v>
      </c>
      <c r="E263" s="626"/>
      <c r="F263" s="627"/>
      <c r="G263" s="627"/>
      <c r="H263" s="628"/>
      <c r="I263" s="419">
        <f>SUM(J263:K263)</f>
        <v>0</v>
      </c>
      <c r="J263" s="431">
        <v>0</v>
      </c>
      <c r="K263" s="431">
        <v>0</v>
      </c>
      <c r="L263" s="431">
        <v>0</v>
      </c>
      <c r="M263" s="431">
        <v>0</v>
      </c>
      <c r="N263" s="431">
        <v>0</v>
      </c>
      <c r="O263" s="431">
        <v>0</v>
      </c>
      <c r="P263" s="431">
        <v>0</v>
      </c>
      <c r="Q263" s="432">
        <v>0</v>
      </c>
      <c r="R263" s="306"/>
      <c r="S263" s="306"/>
      <c r="T263" s="306"/>
      <c r="U263" s="306"/>
      <c r="V263" s="306"/>
      <c r="W263" s="306"/>
      <c r="X263" s="306"/>
      <c r="Y263" s="306"/>
      <c r="Z263" s="306"/>
      <c r="AA263" s="306"/>
      <c r="AB263" s="306"/>
      <c r="AC263" s="306"/>
      <c r="AD263" s="306"/>
    </row>
    <row r="264" spans="1:30" s="27" customFormat="1" ht="18" customHeight="1">
      <c r="A264" s="609">
        <v>257</v>
      </c>
      <c r="B264" s="625"/>
      <c r="C264" s="343"/>
      <c r="D264" s="748" t="s">
        <v>839</v>
      </c>
      <c r="E264" s="626"/>
      <c r="F264" s="627"/>
      <c r="G264" s="627"/>
      <c r="H264" s="628"/>
      <c r="I264" s="923">
        <f>SUM(J264:K264)</f>
        <v>0</v>
      </c>
      <c r="J264" s="433"/>
      <c r="K264" s="433"/>
      <c r="L264" s="433"/>
      <c r="M264" s="433"/>
      <c r="N264" s="433"/>
      <c r="O264" s="433"/>
      <c r="P264" s="433"/>
      <c r="Q264" s="937"/>
      <c r="R264" s="256"/>
      <c r="S264" s="256"/>
      <c r="T264" s="256"/>
      <c r="U264" s="256"/>
      <c r="V264" s="256"/>
      <c r="W264" s="256"/>
      <c r="X264" s="256"/>
      <c r="Y264" s="256"/>
      <c r="Z264" s="256"/>
      <c r="AA264" s="256"/>
      <c r="AB264" s="256"/>
      <c r="AC264" s="256"/>
      <c r="AD264" s="256"/>
    </row>
    <row r="265" spans="1:30" s="27" customFormat="1" ht="18" customHeight="1">
      <c r="A265" s="609">
        <v>258</v>
      </c>
      <c r="B265" s="625"/>
      <c r="C265" s="343"/>
      <c r="D265" s="730" t="s">
        <v>1120</v>
      </c>
      <c r="E265" s="626"/>
      <c r="F265" s="627"/>
      <c r="G265" s="627"/>
      <c r="H265" s="628"/>
      <c r="I265" s="419">
        <f>SUM(I263:I264)</f>
        <v>0</v>
      </c>
      <c r="J265" s="431">
        <f>SUM(J263:J264)</f>
        <v>0</v>
      </c>
      <c r="K265" s="431">
        <f aca="true" t="shared" si="58" ref="K265:Q265">SUM(K263:K264)</f>
        <v>0</v>
      </c>
      <c r="L265" s="431">
        <f t="shared" si="58"/>
        <v>0</v>
      </c>
      <c r="M265" s="431">
        <f t="shared" si="58"/>
        <v>0</v>
      </c>
      <c r="N265" s="431">
        <f t="shared" si="58"/>
        <v>0</v>
      </c>
      <c r="O265" s="431">
        <f t="shared" si="58"/>
        <v>0</v>
      </c>
      <c r="P265" s="431">
        <f t="shared" si="58"/>
        <v>0</v>
      </c>
      <c r="Q265" s="432">
        <f t="shared" si="58"/>
        <v>0</v>
      </c>
      <c r="R265" s="256"/>
      <c r="S265" s="256"/>
      <c r="T265" s="256"/>
      <c r="U265" s="256"/>
      <c r="V265" s="256"/>
      <c r="W265" s="256"/>
      <c r="X265" s="256"/>
      <c r="Y265" s="256"/>
      <c r="Z265" s="256"/>
      <c r="AA265" s="256"/>
      <c r="AB265" s="256"/>
      <c r="AC265" s="256"/>
      <c r="AD265" s="256"/>
    </row>
    <row r="266" spans="1:30" s="27" customFormat="1" ht="30" customHeight="1">
      <c r="A266" s="609">
        <v>259</v>
      </c>
      <c r="B266" s="625"/>
      <c r="C266" s="346">
        <v>13</v>
      </c>
      <c r="D266" s="1536" t="s">
        <v>835</v>
      </c>
      <c r="E266" s="1537"/>
      <c r="F266" s="1538"/>
      <c r="G266" s="627"/>
      <c r="H266" s="628"/>
      <c r="I266" s="419"/>
      <c r="J266" s="415"/>
      <c r="K266" s="415"/>
      <c r="L266" s="415"/>
      <c r="M266" s="415"/>
      <c r="N266" s="415"/>
      <c r="O266" s="415"/>
      <c r="P266" s="415"/>
      <c r="Q266" s="426"/>
      <c r="R266" s="256"/>
      <c r="S266" s="256"/>
      <c r="T266" s="256"/>
      <c r="U266" s="256"/>
      <c r="V266" s="256"/>
      <c r="W266" s="256"/>
      <c r="X266" s="256"/>
      <c r="Y266" s="256"/>
      <c r="Z266" s="256"/>
      <c r="AA266" s="256"/>
      <c r="AB266" s="256"/>
      <c r="AC266" s="256"/>
      <c r="AD266" s="256"/>
    </row>
    <row r="267" spans="1:30" s="27" customFormat="1" ht="18" customHeight="1">
      <c r="A267" s="609">
        <v>260</v>
      </c>
      <c r="B267" s="625"/>
      <c r="C267" s="343"/>
      <c r="D267" s="730" t="s">
        <v>1080</v>
      </c>
      <c r="E267" s="626"/>
      <c r="F267" s="627"/>
      <c r="G267" s="627"/>
      <c r="H267" s="628"/>
      <c r="I267" s="419">
        <f>SUM(J267:Q267)</f>
        <v>25111</v>
      </c>
      <c r="J267" s="431">
        <v>19772</v>
      </c>
      <c r="K267" s="431">
        <v>5339</v>
      </c>
      <c r="L267" s="431">
        <v>0</v>
      </c>
      <c r="M267" s="431">
        <v>0</v>
      </c>
      <c r="N267" s="431">
        <v>0</v>
      </c>
      <c r="O267" s="431">
        <v>0</v>
      </c>
      <c r="P267" s="431">
        <v>0</v>
      </c>
      <c r="Q267" s="432">
        <v>0</v>
      </c>
      <c r="R267" s="256"/>
      <c r="S267" s="256"/>
      <c r="T267" s="256"/>
      <c r="U267" s="256"/>
      <c r="V267" s="256"/>
      <c r="W267" s="256"/>
      <c r="X267" s="256"/>
      <c r="Y267" s="256"/>
      <c r="Z267" s="256"/>
      <c r="AA267" s="256"/>
      <c r="AB267" s="256"/>
      <c r="AC267" s="256"/>
      <c r="AD267" s="256"/>
    </row>
    <row r="268" spans="1:30" s="27" customFormat="1" ht="18" customHeight="1">
      <c r="A268" s="609">
        <v>261</v>
      </c>
      <c r="B268" s="625"/>
      <c r="C268" s="343"/>
      <c r="D268" s="748" t="s">
        <v>644</v>
      </c>
      <c r="E268" s="626"/>
      <c r="F268" s="627"/>
      <c r="G268" s="627"/>
      <c r="H268" s="628"/>
      <c r="I268" s="923">
        <f>SUM(J268:K268)</f>
        <v>0</v>
      </c>
      <c r="J268" s="415"/>
      <c r="K268" s="415"/>
      <c r="L268" s="415"/>
      <c r="M268" s="415"/>
      <c r="N268" s="415"/>
      <c r="O268" s="415"/>
      <c r="P268" s="415"/>
      <c r="Q268" s="426"/>
      <c r="R268" s="256"/>
      <c r="S268" s="256"/>
      <c r="T268" s="256"/>
      <c r="U268" s="256"/>
      <c r="V268" s="256"/>
      <c r="W268" s="256"/>
      <c r="X268" s="256"/>
      <c r="Y268" s="256"/>
      <c r="Z268" s="256"/>
      <c r="AA268" s="256"/>
      <c r="AB268" s="256"/>
      <c r="AC268" s="256"/>
      <c r="AD268" s="256"/>
    </row>
    <row r="269" spans="1:30" s="27" customFormat="1" ht="18" customHeight="1">
      <c r="A269" s="609">
        <v>262</v>
      </c>
      <c r="B269" s="625"/>
      <c r="C269" s="343"/>
      <c r="D269" s="730" t="s">
        <v>1120</v>
      </c>
      <c r="E269" s="626"/>
      <c r="F269" s="627"/>
      <c r="G269" s="627"/>
      <c r="H269" s="628"/>
      <c r="I269" s="419">
        <f>SUM(I267:I268)</f>
        <v>25111</v>
      </c>
      <c r="J269" s="431">
        <f>SUM(J267:J268)</f>
        <v>19772</v>
      </c>
      <c r="K269" s="431">
        <f aca="true" t="shared" si="59" ref="K269:Q269">SUM(K267:K268)</f>
        <v>5339</v>
      </c>
      <c r="L269" s="431">
        <f t="shared" si="59"/>
        <v>0</v>
      </c>
      <c r="M269" s="431">
        <f t="shared" si="59"/>
        <v>0</v>
      </c>
      <c r="N269" s="431">
        <f t="shared" si="59"/>
        <v>0</v>
      </c>
      <c r="O269" s="431">
        <f t="shared" si="59"/>
        <v>0</v>
      </c>
      <c r="P269" s="431">
        <f t="shared" si="59"/>
        <v>0</v>
      </c>
      <c r="Q269" s="432">
        <f t="shared" si="59"/>
        <v>0</v>
      </c>
      <c r="R269" s="256"/>
      <c r="S269" s="256"/>
      <c r="T269" s="256"/>
      <c r="U269" s="256"/>
      <c r="V269" s="256"/>
      <c r="W269" s="256"/>
      <c r="X269" s="256"/>
      <c r="Y269" s="256"/>
      <c r="Z269" s="256"/>
      <c r="AA269" s="256"/>
      <c r="AB269" s="256"/>
      <c r="AC269" s="256"/>
      <c r="AD269" s="256"/>
    </row>
    <row r="270" spans="1:30" s="27" customFormat="1" ht="18" customHeight="1">
      <c r="A270" s="609">
        <v>263</v>
      </c>
      <c r="B270" s="625"/>
      <c r="C270" s="340">
        <v>14</v>
      </c>
      <c r="D270" s="1539" t="s">
        <v>836</v>
      </c>
      <c r="E270" s="1540"/>
      <c r="F270" s="1541"/>
      <c r="G270" s="627"/>
      <c r="H270" s="628"/>
      <c r="I270" s="419"/>
      <c r="J270" s="415"/>
      <c r="K270" s="415"/>
      <c r="L270" s="415"/>
      <c r="M270" s="415"/>
      <c r="N270" s="415"/>
      <c r="O270" s="415"/>
      <c r="P270" s="415"/>
      <c r="Q270" s="426"/>
      <c r="R270" s="256"/>
      <c r="S270" s="256"/>
      <c r="T270" s="256"/>
      <c r="U270" s="256"/>
      <c r="V270" s="256"/>
      <c r="W270" s="256"/>
      <c r="X270" s="256"/>
      <c r="Y270" s="256"/>
      <c r="Z270" s="256"/>
      <c r="AA270" s="256"/>
      <c r="AB270" s="256"/>
      <c r="AC270" s="256"/>
      <c r="AD270" s="256"/>
    </row>
    <row r="271" spans="1:30" s="27" customFormat="1" ht="18" customHeight="1">
      <c r="A271" s="609">
        <v>264</v>
      </c>
      <c r="B271" s="625"/>
      <c r="C271" s="343"/>
      <c r="D271" s="730" t="s">
        <v>1080</v>
      </c>
      <c r="E271" s="626"/>
      <c r="F271" s="627"/>
      <c r="G271" s="627"/>
      <c r="H271" s="628"/>
      <c r="I271" s="419">
        <f>SUM(J271:Q271)</f>
        <v>0</v>
      </c>
      <c r="J271" s="431">
        <v>0</v>
      </c>
      <c r="K271" s="431">
        <v>0</v>
      </c>
      <c r="L271" s="431">
        <v>0</v>
      </c>
      <c r="M271" s="431">
        <v>0</v>
      </c>
      <c r="N271" s="431">
        <v>0</v>
      </c>
      <c r="O271" s="431">
        <v>0</v>
      </c>
      <c r="P271" s="431">
        <v>0</v>
      </c>
      <c r="Q271" s="432">
        <v>0</v>
      </c>
      <c r="R271" s="256"/>
      <c r="S271" s="256"/>
      <c r="T271" s="256"/>
      <c r="U271" s="256"/>
      <c r="V271" s="256"/>
      <c r="W271" s="256"/>
      <c r="X271" s="256"/>
      <c r="Y271" s="256"/>
      <c r="Z271" s="256"/>
      <c r="AA271" s="256"/>
      <c r="AB271" s="256"/>
      <c r="AC271" s="256"/>
      <c r="AD271" s="256"/>
    </row>
    <row r="272" spans="1:30" s="27" customFormat="1" ht="18" customHeight="1">
      <c r="A272" s="609">
        <v>265</v>
      </c>
      <c r="B272" s="625"/>
      <c r="C272" s="343"/>
      <c r="D272" s="748" t="s">
        <v>839</v>
      </c>
      <c r="E272" s="626"/>
      <c r="F272" s="627"/>
      <c r="G272" s="627"/>
      <c r="H272" s="628"/>
      <c r="I272" s="923">
        <f>SUM(J272:K272)</f>
        <v>0</v>
      </c>
      <c r="J272" s="433"/>
      <c r="K272" s="433"/>
      <c r="L272" s="433"/>
      <c r="M272" s="433"/>
      <c r="N272" s="433"/>
      <c r="O272" s="433"/>
      <c r="P272" s="433"/>
      <c r="Q272" s="937"/>
      <c r="R272" s="256"/>
      <c r="S272" s="256"/>
      <c r="T272" s="256"/>
      <c r="U272" s="256"/>
      <c r="V272" s="256"/>
      <c r="W272" s="256"/>
      <c r="X272" s="256"/>
      <c r="Y272" s="256"/>
      <c r="Z272" s="256"/>
      <c r="AA272" s="256"/>
      <c r="AB272" s="256"/>
      <c r="AC272" s="256"/>
      <c r="AD272" s="256"/>
    </row>
    <row r="273" spans="1:30" s="27" customFormat="1" ht="18" customHeight="1">
      <c r="A273" s="609">
        <v>266</v>
      </c>
      <c r="B273" s="625"/>
      <c r="C273" s="343"/>
      <c r="D273" s="730" t="s">
        <v>1120</v>
      </c>
      <c r="E273" s="626"/>
      <c r="F273" s="627"/>
      <c r="G273" s="627"/>
      <c r="H273" s="628"/>
      <c r="I273" s="419">
        <f>SUM(I271:I272)</f>
        <v>0</v>
      </c>
      <c r="J273" s="431">
        <f>SUM(J271:J272)</f>
        <v>0</v>
      </c>
      <c r="K273" s="431">
        <f aca="true" t="shared" si="60" ref="K273:Q273">SUM(K271:K272)</f>
        <v>0</v>
      </c>
      <c r="L273" s="431">
        <f t="shared" si="60"/>
        <v>0</v>
      </c>
      <c r="M273" s="431">
        <f t="shared" si="60"/>
        <v>0</v>
      </c>
      <c r="N273" s="431">
        <f t="shared" si="60"/>
        <v>0</v>
      </c>
      <c r="O273" s="431">
        <f t="shared" si="60"/>
        <v>0</v>
      </c>
      <c r="P273" s="431">
        <f t="shared" si="60"/>
        <v>0</v>
      </c>
      <c r="Q273" s="432">
        <f t="shared" si="60"/>
        <v>0</v>
      </c>
      <c r="R273" s="256"/>
      <c r="S273" s="256"/>
      <c r="T273" s="256"/>
      <c r="U273" s="256"/>
      <c r="V273" s="256"/>
      <c r="W273" s="256"/>
      <c r="X273" s="256"/>
      <c r="Y273" s="256"/>
      <c r="Z273" s="256"/>
      <c r="AA273" s="256"/>
      <c r="AB273" s="256"/>
      <c r="AC273" s="256"/>
      <c r="AD273" s="256"/>
    </row>
    <row r="274" spans="1:30" s="27" customFormat="1" ht="18" customHeight="1">
      <c r="A274" s="609">
        <v>267</v>
      </c>
      <c r="B274" s="625"/>
      <c r="C274" s="340">
        <v>15</v>
      </c>
      <c r="D274" s="725" t="s">
        <v>637</v>
      </c>
      <c r="E274" s="626"/>
      <c r="F274" s="627"/>
      <c r="G274" s="627"/>
      <c r="H274" s="628"/>
      <c r="I274" s="419"/>
      <c r="J274" s="431"/>
      <c r="K274" s="431"/>
      <c r="L274" s="431"/>
      <c r="M274" s="431"/>
      <c r="N274" s="431"/>
      <c r="O274" s="431"/>
      <c r="P274" s="431"/>
      <c r="Q274" s="432"/>
      <c r="R274" s="256"/>
      <c r="S274" s="256"/>
      <c r="T274" s="256"/>
      <c r="U274" s="256"/>
      <c r="V274" s="256"/>
      <c r="W274" s="256"/>
      <c r="X274" s="256"/>
      <c r="Y274" s="256"/>
      <c r="Z274" s="256"/>
      <c r="AA274" s="256"/>
      <c r="AB274" s="256"/>
      <c r="AC274" s="256"/>
      <c r="AD274" s="256"/>
    </row>
    <row r="275" spans="1:30" s="27" customFormat="1" ht="18" customHeight="1">
      <c r="A275" s="609">
        <v>268</v>
      </c>
      <c r="B275" s="625"/>
      <c r="C275" s="340"/>
      <c r="D275" s="730" t="s">
        <v>1080</v>
      </c>
      <c r="E275" s="626"/>
      <c r="F275" s="627"/>
      <c r="G275" s="627"/>
      <c r="H275" s="628"/>
      <c r="I275" s="419">
        <f>SUM(J275:Q275)</f>
        <v>4722</v>
      </c>
      <c r="J275" s="922">
        <v>3912</v>
      </c>
      <c r="K275" s="922">
        <v>810</v>
      </c>
      <c r="L275" s="922">
        <v>0</v>
      </c>
      <c r="M275" s="922">
        <v>0</v>
      </c>
      <c r="N275" s="922">
        <v>0</v>
      </c>
      <c r="O275" s="922">
        <v>0</v>
      </c>
      <c r="P275" s="922">
        <v>0</v>
      </c>
      <c r="Q275" s="1108">
        <v>0</v>
      </c>
      <c r="R275" s="256"/>
      <c r="S275" s="256"/>
      <c r="T275" s="256"/>
      <c r="U275" s="256"/>
      <c r="V275" s="256"/>
      <c r="W275" s="256"/>
      <c r="X275" s="256"/>
      <c r="Y275" s="256"/>
      <c r="Z275" s="256"/>
      <c r="AA275" s="256"/>
      <c r="AB275" s="256"/>
      <c r="AC275" s="256"/>
      <c r="AD275" s="256"/>
    </row>
    <row r="276" spans="1:30" s="27" customFormat="1" ht="18" customHeight="1">
      <c r="A276" s="609">
        <v>269</v>
      </c>
      <c r="B276" s="625"/>
      <c r="C276" s="343"/>
      <c r="D276" s="748" t="s">
        <v>644</v>
      </c>
      <c r="E276" s="626"/>
      <c r="F276" s="627"/>
      <c r="G276" s="627"/>
      <c r="H276" s="628"/>
      <c r="I276" s="923">
        <f>SUM(J276:K276)</f>
        <v>0</v>
      </c>
      <c r="J276" s="415"/>
      <c r="K276" s="415"/>
      <c r="L276" s="431"/>
      <c r="M276" s="431"/>
      <c r="N276" s="431"/>
      <c r="O276" s="431"/>
      <c r="P276" s="431"/>
      <c r="Q276" s="432"/>
      <c r="R276" s="256"/>
      <c r="S276" s="256"/>
      <c r="T276" s="256"/>
      <c r="U276" s="256"/>
      <c r="V276" s="256"/>
      <c r="W276" s="256"/>
      <c r="X276" s="256"/>
      <c r="Y276" s="256"/>
      <c r="Z276" s="256"/>
      <c r="AA276" s="256"/>
      <c r="AB276" s="256"/>
      <c r="AC276" s="256"/>
      <c r="AD276" s="256"/>
    </row>
    <row r="277" spans="1:30" s="27" customFormat="1" ht="18" customHeight="1">
      <c r="A277" s="609">
        <v>270</v>
      </c>
      <c r="B277" s="625"/>
      <c r="C277" s="343"/>
      <c r="D277" s="730" t="s">
        <v>1120</v>
      </c>
      <c r="E277" s="626"/>
      <c r="F277" s="627"/>
      <c r="G277" s="627"/>
      <c r="H277" s="628"/>
      <c r="I277" s="419">
        <f>SUM(I275:I276)</f>
        <v>4722</v>
      </c>
      <c r="J277" s="431">
        <f>SUM(J275:J276)</f>
        <v>3912</v>
      </c>
      <c r="K277" s="431">
        <f aca="true" t="shared" si="61" ref="K277:Q277">SUM(K275:K276)</f>
        <v>810</v>
      </c>
      <c r="L277" s="431">
        <f t="shared" si="61"/>
        <v>0</v>
      </c>
      <c r="M277" s="431">
        <f t="shared" si="61"/>
        <v>0</v>
      </c>
      <c r="N277" s="431">
        <f t="shared" si="61"/>
        <v>0</v>
      </c>
      <c r="O277" s="431">
        <f t="shared" si="61"/>
        <v>0</v>
      </c>
      <c r="P277" s="431">
        <f t="shared" si="61"/>
        <v>0</v>
      </c>
      <c r="Q277" s="432">
        <f t="shared" si="61"/>
        <v>0</v>
      </c>
      <c r="R277" s="256"/>
      <c r="S277" s="256"/>
      <c r="T277" s="256"/>
      <c r="U277" s="256"/>
      <c r="V277" s="256"/>
      <c r="W277" s="256"/>
      <c r="X277" s="256"/>
      <c r="Y277" s="256"/>
      <c r="Z277" s="256"/>
      <c r="AA277" s="256"/>
      <c r="AB277" s="256"/>
      <c r="AC277" s="256"/>
      <c r="AD277" s="256"/>
    </row>
    <row r="278" spans="1:30" s="27" customFormat="1" ht="18" customHeight="1">
      <c r="A278" s="609">
        <v>271</v>
      </c>
      <c r="B278" s="625"/>
      <c r="C278" s="343">
        <v>16</v>
      </c>
      <c r="D278" s="1542" t="s">
        <v>1052</v>
      </c>
      <c r="E278" s="1543"/>
      <c r="F278" s="1543"/>
      <c r="G278" s="1543"/>
      <c r="H278" s="1544"/>
      <c r="I278" s="419"/>
      <c r="J278" s="431"/>
      <c r="K278" s="431"/>
      <c r="L278" s="431"/>
      <c r="M278" s="431"/>
      <c r="N278" s="431"/>
      <c r="O278" s="431"/>
      <c r="P278" s="431"/>
      <c r="Q278" s="432"/>
      <c r="R278" s="256"/>
      <c r="S278" s="256"/>
      <c r="T278" s="256"/>
      <c r="U278" s="256"/>
      <c r="V278" s="256"/>
      <c r="W278" s="256"/>
      <c r="X278" s="256"/>
      <c r="Y278" s="256"/>
      <c r="Z278" s="256"/>
      <c r="AA278" s="256"/>
      <c r="AB278" s="256"/>
      <c r="AC278" s="256"/>
      <c r="AD278" s="256"/>
    </row>
    <row r="279" spans="1:30" s="27" customFormat="1" ht="18" customHeight="1">
      <c r="A279" s="609">
        <v>272</v>
      </c>
      <c r="B279" s="625"/>
      <c r="C279" s="343"/>
      <c r="D279" s="730" t="s">
        <v>1080</v>
      </c>
      <c r="E279" s="1447"/>
      <c r="F279" s="1447"/>
      <c r="G279" s="1447"/>
      <c r="H279" s="1447"/>
      <c r="I279" s="419">
        <f>SUM(J279:Q279)</f>
        <v>225</v>
      </c>
      <c r="J279" s="431">
        <v>184</v>
      </c>
      <c r="K279" s="431">
        <v>41</v>
      </c>
      <c r="L279" s="431">
        <v>0</v>
      </c>
      <c r="M279" s="431">
        <v>0</v>
      </c>
      <c r="N279" s="431">
        <v>0</v>
      </c>
      <c r="O279" s="431">
        <v>0</v>
      </c>
      <c r="P279" s="431">
        <v>0</v>
      </c>
      <c r="Q279" s="432">
        <v>0</v>
      </c>
      <c r="R279" s="256"/>
      <c r="S279" s="256"/>
      <c r="T279" s="256"/>
      <c r="U279" s="256"/>
      <c r="V279" s="256"/>
      <c r="W279" s="256"/>
      <c r="X279" s="256"/>
      <c r="Y279" s="256"/>
      <c r="Z279" s="256"/>
      <c r="AA279" s="256"/>
      <c r="AB279" s="256"/>
      <c r="AC279" s="256"/>
      <c r="AD279" s="256"/>
    </row>
    <row r="280" spans="1:30" s="27" customFormat="1" ht="18" customHeight="1">
      <c r="A280" s="609">
        <v>273</v>
      </c>
      <c r="B280" s="625"/>
      <c r="C280" s="343"/>
      <c r="D280" s="748" t="s">
        <v>839</v>
      </c>
      <c r="E280" s="626"/>
      <c r="F280" s="627"/>
      <c r="G280" s="627"/>
      <c r="H280" s="628"/>
      <c r="I280" s="923">
        <f>SUM(J280:Q280)</f>
        <v>0</v>
      </c>
      <c r="J280" s="433"/>
      <c r="K280" s="433"/>
      <c r="L280" s="433"/>
      <c r="M280" s="433"/>
      <c r="N280" s="433"/>
      <c r="O280" s="433"/>
      <c r="P280" s="433"/>
      <c r="Q280" s="937"/>
      <c r="R280" s="256"/>
      <c r="S280" s="256"/>
      <c r="T280" s="256"/>
      <c r="U280" s="256"/>
      <c r="V280" s="256"/>
      <c r="W280" s="256"/>
      <c r="X280" s="256"/>
      <c r="Y280" s="256"/>
      <c r="Z280" s="256"/>
      <c r="AA280" s="256"/>
      <c r="AB280" s="256"/>
      <c r="AC280" s="256"/>
      <c r="AD280" s="256"/>
    </row>
    <row r="281" spans="1:30" s="27" customFormat="1" ht="18" customHeight="1">
      <c r="A281" s="609">
        <v>274</v>
      </c>
      <c r="B281" s="625"/>
      <c r="C281" s="343"/>
      <c r="D281" s="730" t="s">
        <v>1120</v>
      </c>
      <c r="E281" s="626"/>
      <c r="F281" s="627"/>
      <c r="G281" s="627"/>
      <c r="H281" s="628"/>
      <c r="I281" s="419">
        <f>SUM(I279:I280)</f>
        <v>225</v>
      </c>
      <c r="J281" s="431">
        <f>SUM(J279:J280)</f>
        <v>184</v>
      </c>
      <c r="K281" s="431">
        <f aca="true" t="shared" si="62" ref="K281:Q281">SUM(K279:K280)</f>
        <v>41</v>
      </c>
      <c r="L281" s="431">
        <f t="shared" si="62"/>
        <v>0</v>
      </c>
      <c r="M281" s="431">
        <f t="shared" si="62"/>
        <v>0</v>
      </c>
      <c r="N281" s="431">
        <f t="shared" si="62"/>
        <v>0</v>
      </c>
      <c r="O281" s="431">
        <f t="shared" si="62"/>
        <v>0</v>
      </c>
      <c r="P281" s="431">
        <f t="shared" si="62"/>
        <v>0</v>
      </c>
      <c r="Q281" s="432">
        <f t="shared" si="62"/>
        <v>0</v>
      </c>
      <c r="R281" s="256"/>
      <c r="S281" s="256"/>
      <c r="T281" s="256"/>
      <c r="U281" s="256"/>
      <c r="V281" s="256"/>
      <c r="W281" s="256"/>
      <c r="X281" s="256"/>
      <c r="Y281" s="256"/>
      <c r="Z281" s="256"/>
      <c r="AA281" s="256"/>
      <c r="AB281" s="256"/>
      <c r="AC281" s="256"/>
      <c r="AD281" s="256"/>
    </row>
    <row r="282" spans="1:30" s="37" customFormat="1" ht="19.5" customHeight="1">
      <c r="A282" s="609">
        <v>275</v>
      </c>
      <c r="B282" s="625"/>
      <c r="C282" s="340">
        <v>17</v>
      </c>
      <c r="D282" s="613" t="s">
        <v>491</v>
      </c>
      <c r="E282" s="626"/>
      <c r="F282" s="627"/>
      <c r="G282" s="627"/>
      <c r="H282" s="417">
        <v>9212</v>
      </c>
      <c r="I282" s="419"/>
      <c r="J282" s="431"/>
      <c r="K282" s="431"/>
      <c r="L282" s="431"/>
      <c r="M282" s="431"/>
      <c r="N282" s="431"/>
      <c r="O282" s="431"/>
      <c r="P282" s="431"/>
      <c r="Q282" s="432"/>
      <c r="R282" s="311"/>
      <c r="S282" s="311"/>
      <c r="T282" s="311"/>
      <c r="U282" s="311"/>
      <c r="V282" s="311"/>
      <c r="W282" s="311"/>
      <c r="X282" s="311"/>
      <c r="Y282" s="311"/>
      <c r="Z282" s="311"/>
      <c r="AA282" s="311"/>
      <c r="AB282" s="311"/>
      <c r="AC282" s="311"/>
      <c r="AD282" s="311"/>
    </row>
    <row r="283" spans="1:30" s="27" customFormat="1" ht="18" customHeight="1">
      <c r="A283" s="609">
        <v>276</v>
      </c>
      <c r="B283" s="342"/>
      <c r="C283" s="340">
        <v>18</v>
      </c>
      <c r="D283" s="629" t="s">
        <v>635</v>
      </c>
      <c r="E283" s="630"/>
      <c r="F283" s="415">
        <v>9770</v>
      </c>
      <c r="G283" s="415"/>
      <c r="H283" s="631"/>
      <c r="I283" s="440">
        <f>SUM(J283:Q283)</f>
        <v>0</v>
      </c>
      <c r="J283" s="415"/>
      <c r="K283" s="415"/>
      <c r="L283" s="415"/>
      <c r="M283" s="415"/>
      <c r="N283" s="415"/>
      <c r="O283" s="415"/>
      <c r="P283" s="415"/>
      <c r="Q283" s="426"/>
      <c r="R283" s="256"/>
      <c r="S283" s="256"/>
      <c r="T283" s="256"/>
      <c r="U283" s="256"/>
      <c r="V283" s="256"/>
      <c r="W283" s="256"/>
      <c r="X283" s="256"/>
      <c r="Y283" s="256"/>
      <c r="Z283" s="256"/>
      <c r="AA283" s="256"/>
      <c r="AB283" s="256"/>
      <c r="AC283" s="256"/>
      <c r="AD283" s="256"/>
    </row>
    <row r="284" spans="1:30" s="27" customFormat="1" ht="18" customHeight="1">
      <c r="A284" s="609">
        <v>277</v>
      </c>
      <c r="B284" s="342"/>
      <c r="C284" s="346">
        <v>19</v>
      </c>
      <c r="D284" s="1536" t="s">
        <v>217</v>
      </c>
      <c r="E284" s="1538"/>
      <c r="F284" s="415">
        <v>2690</v>
      </c>
      <c r="G284" s="415"/>
      <c r="H284" s="631"/>
      <c r="I284" s="440">
        <f aca="true" t="shared" si="63" ref="I284:I290">SUM(J284:Q284)</f>
        <v>0</v>
      </c>
      <c r="J284" s="415"/>
      <c r="K284" s="415"/>
      <c r="L284" s="415"/>
      <c r="M284" s="415"/>
      <c r="N284" s="415"/>
      <c r="O284" s="415"/>
      <c r="P284" s="415"/>
      <c r="Q284" s="426"/>
      <c r="R284" s="256"/>
      <c r="S284" s="256"/>
      <c r="T284" s="256"/>
      <c r="U284" s="256"/>
      <c r="V284" s="256"/>
      <c r="W284" s="256"/>
      <c r="X284" s="256"/>
      <c r="Y284" s="256"/>
      <c r="Z284" s="256"/>
      <c r="AA284" s="256"/>
      <c r="AB284" s="256"/>
      <c r="AC284" s="256"/>
      <c r="AD284" s="256"/>
    </row>
    <row r="285" spans="1:30" s="27" customFormat="1" ht="18" customHeight="1">
      <c r="A285" s="609">
        <v>278</v>
      </c>
      <c r="B285" s="342"/>
      <c r="C285" s="340">
        <v>20</v>
      </c>
      <c r="D285" s="632" t="s">
        <v>210</v>
      </c>
      <c r="E285" s="630"/>
      <c r="F285" s="415">
        <v>34</v>
      </c>
      <c r="G285" s="415"/>
      <c r="H285" s="631"/>
      <c r="I285" s="440">
        <f t="shared" si="63"/>
        <v>0</v>
      </c>
      <c r="J285" s="415"/>
      <c r="K285" s="415"/>
      <c r="L285" s="415"/>
      <c r="M285" s="415"/>
      <c r="N285" s="415"/>
      <c r="O285" s="415"/>
      <c r="P285" s="415"/>
      <c r="Q285" s="426"/>
      <c r="R285" s="256"/>
      <c r="S285" s="256"/>
      <c r="T285" s="256"/>
      <c r="U285" s="256"/>
      <c r="V285" s="256"/>
      <c r="W285" s="256"/>
      <c r="X285" s="256"/>
      <c r="Y285" s="256"/>
      <c r="Z285" s="256"/>
      <c r="AA285" s="256"/>
      <c r="AB285" s="256"/>
      <c r="AC285" s="256"/>
      <c r="AD285" s="256"/>
    </row>
    <row r="286" spans="1:30" s="27" customFormat="1" ht="45" customHeight="1">
      <c r="A286" s="609">
        <v>279</v>
      </c>
      <c r="B286" s="342"/>
      <c r="C286" s="346">
        <v>21</v>
      </c>
      <c r="D286" s="1536" t="s">
        <v>218</v>
      </c>
      <c r="E286" s="1538"/>
      <c r="F286" s="413">
        <v>635</v>
      </c>
      <c r="G286" s="415"/>
      <c r="H286" s="631"/>
      <c r="I286" s="440">
        <f t="shared" si="63"/>
        <v>0</v>
      </c>
      <c r="J286" s="415"/>
      <c r="K286" s="415"/>
      <c r="L286" s="415"/>
      <c r="M286" s="415"/>
      <c r="N286" s="415"/>
      <c r="O286" s="415"/>
      <c r="P286" s="415"/>
      <c r="Q286" s="426"/>
      <c r="R286" s="256"/>
      <c r="S286" s="256"/>
      <c r="T286" s="256"/>
      <c r="U286" s="256"/>
      <c r="V286" s="256"/>
      <c r="W286" s="256"/>
      <c r="X286" s="256"/>
      <c r="Y286" s="256"/>
      <c r="Z286" s="256"/>
      <c r="AA286" s="256"/>
      <c r="AB286" s="256"/>
      <c r="AC286" s="256"/>
      <c r="AD286" s="256"/>
    </row>
    <row r="287" spans="1:30" s="27" customFormat="1" ht="18" customHeight="1">
      <c r="A287" s="609">
        <v>280</v>
      </c>
      <c r="B287" s="342"/>
      <c r="C287" s="346">
        <v>22</v>
      </c>
      <c r="D287" s="1566" t="s">
        <v>151</v>
      </c>
      <c r="E287" s="1566"/>
      <c r="F287" s="415">
        <v>1395</v>
      </c>
      <c r="G287" s="415"/>
      <c r="H287" s="631"/>
      <c r="I287" s="440">
        <f t="shared" si="63"/>
        <v>0</v>
      </c>
      <c r="J287" s="415"/>
      <c r="K287" s="415"/>
      <c r="L287" s="415"/>
      <c r="M287" s="415"/>
      <c r="N287" s="415"/>
      <c r="O287" s="415"/>
      <c r="P287" s="415"/>
      <c r="Q287" s="426"/>
      <c r="R287" s="256"/>
      <c r="S287" s="256"/>
      <c r="T287" s="256"/>
      <c r="U287" s="256"/>
      <c r="V287" s="256"/>
      <c r="W287" s="256"/>
      <c r="X287" s="256"/>
      <c r="Y287" s="256"/>
      <c r="Z287" s="256"/>
      <c r="AA287" s="256"/>
      <c r="AB287" s="256"/>
      <c r="AC287" s="256"/>
      <c r="AD287" s="256"/>
    </row>
    <row r="288" spans="1:30" s="27" customFormat="1" ht="18" customHeight="1">
      <c r="A288" s="609">
        <v>281</v>
      </c>
      <c r="B288" s="342"/>
      <c r="C288" s="340">
        <v>23</v>
      </c>
      <c r="D288" s="629" t="s">
        <v>37</v>
      </c>
      <c r="E288" s="630"/>
      <c r="F288" s="415">
        <v>13463</v>
      </c>
      <c r="G288" s="415"/>
      <c r="H288" s="631"/>
      <c r="I288" s="440">
        <f t="shared" si="63"/>
        <v>0</v>
      </c>
      <c r="J288" s="415"/>
      <c r="K288" s="415"/>
      <c r="L288" s="415"/>
      <c r="M288" s="415"/>
      <c r="N288" s="415"/>
      <c r="O288" s="415"/>
      <c r="P288" s="415"/>
      <c r="Q288" s="426"/>
      <c r="R288" s="256"/>
      <c r="S288" s="256"/>
      <c r="T288" s="256"/>
      <c r="U288" s="256"/>
      <c r="V288" s="256"/>
      <c r="W288" s="256"/>
      <c r="X288" s="256"/>
      <c r="Y288" s="256"/>
      <c r="Z288" s="256"/>
      <c r="AA288" s="256"/>
      <c r="AB288" s="256"/>
      <c r="AC288" s="256"/>
      <c r="AD288" s="256"/>
    </row>
    <row r="289" spans="1:30" s="27" customFormat="1" ht="18" customHeight="1">
      <c r="A289" s="609">
        <v>282</v>
      </c>
      <c r="B289" s="342"/>
      <c r="C289" s="346">
        <v>24</v>
      </c>
      <c r="D289" s="629" t="s">
        <v>326</v>
      </c>
      <c r="E289" s="630"/>
      <c r="F289" s="415">
        <v>1811</v>
      </c>
      <c r="G289" s="415"/>
      <c r="H289" s="631"/>
      <c r="I289" s="440">
        <f t="shared" si="63"/>
        <v>0</v>
      </c>
      <c r="J289" s="415"/>
      <c r="K289" s="415"/>
      <c r="L289" s="415"/>
      <c r="M289" s="415"/>
      <c r="N289" s="415"/>
      <c r="O289" s="415"/>
      <c r="P289" s="415"/>
      <c r="Q289" s="426"/>
      <c r="R289" s="256"/>
      <c r="S289" s="256"/>
      <c r="T289" s="256"/>
      <c r="U289" s="256"/>
      <c r="V289" s="256"/>
      <c r="W289" s="256"/>
      <c r="X289" s="256"/>
      <c r="Y289" s="256"/>
      <c r="Z289" s="256"/>
      <c r="AA289" s="256"/>
      <c r="AB289" s="256"/>
      <c r="AC289" s="256"/>
      <c r="AD289" s="256"/>
    </row>
    <row r="290" spans="1:30" s="28" customFormat="1" ht="18" customHeight="1" thickBot="1">
      <c r="A290" s="609">
        <v>283</v>
      </c>
      <c r="B290" s="342"/>
      <c r="C290" s="346">
        <v>25</v>
      </c>
      <c r="D290" s="633" t="s">
        <v>401</v>
      </c>
      <c r="E290" s="634"/>
      <c r="F290" s="434">
        <v>3150</v>
      </c>
      <c r="G290" s="434"/>
      <c r="H290" s="635"/>
      <c r="I290" s="441">
        <f t="shared" si="63"/>
        <v>0</v>
      </c>
      <c r="J290" s="434"/>
      <c r="K290" s="434"/>
      <c r="L290" s="434"/>
      <c r="M290" s="434"/>
      <c r="N290" s="434"/>
      <c r="O290" s="434"/>
      <c r="P290" s="434"/>
      <c r="Q290" s="435"/>
      <c r="R290" s="259"/>
      <c r="S290" s="259"/>
      <c r="T290" s="259"/>
      <c r="U290" s="259"/>
      <c r="V290" s="259"/>
      <c r="W290" s="259"/>
      <c r="X290" s="259"/>
      <c r="Y290" s="259"/>
      <c r="Z290" s="259"/>
      <c r="AA290" s="259"/>
      <c r="AB290" s="259"/>
      <c r="AC290" s="259"/>
      <c r="AD290" s="259"/>
    </row>
    <row r="291" spans="1:30" s="28" customFormat="1" ht="18" customHeight="1" thickTop="1">
      <c r="A291" s="609">
        <v>284</v>
      </c>
      <c r="B291" s="380"/>
      <c r="C291" s="959"/>
      <c r="D291" s="966" t="s">
        <v>220</v>
      </c>
      <c r="E291" s="960"/>
      <c r="F291" s="961"/>
      <c r="G291" s="961"/>
      <c r="H291" s="962"/>
      <c r="I291" s="963"/>
      <c r="J291" s="961"/>
      <c r="K291" s="961"/>
      <c r="L291" s="961"/>
      <c r="M291" s="961"/>
      <c r="N291" s="961"/>
      <c r="O291" s="961"/>
      <c r="P291" s="961"/>
      <c r="Q291" s="964"/>
      <c r="R291" s="259"/>
      <c r="S291" s="259"/>
      <c r="T291" s="259"/>
      <c r="U291" s="259"/>
      <c r="V291" s="259"/>
      <c r="W291" s="259"/>
      <c r="X291" s="259"/>
      <c r="Y291" s="259"/>
      <c r="Z291" s="259"/>
      <c r="AA291" s="259"/>
      <c r="AB291" s="259"/>
      <c r="AC291" s="259"/>
      <c r="AD291" s="259"/>
    </row>
    <row r="292" spans="1:30" s="1273" customFormat="1" ht="18" customHeight="1">
      <c r="A292" s="609">
        <v>285</v>
      </c>
      <c r="B292" s="1343"/>
      <c r="C292" s="1344"/>
      <c r="D292" s="1340" t="s">
        <v>453</v>
      </c>
      <c r="E292" s="1320"/>
      <c r="F292" s="1280">
        <f>SUM(F206:F290)</f>
        <v>1337035</v>
      </c>
      <c r="G292" s="1280">
        <f>SUM(G206:G289)</f>
        <v>1366932</v>
      </c>
      <c r="H292" s="1306">
        <f>SUM(H206:H289)</f>
        <v>1264247</v>
      </c>
      <c r="I292" s="1345">
        <f>SUM(J292:Q292)</f>
        <v>1472652</v>
      </c>
      <c r="J292" s="1336">
        <f aca="true" t="shared" si="64" ref="J292:Q292">J290+J289+J288+J287+J286+J285+J284+J283+J282+J257+J252+J247+J242+J237+J232+J227+J222+J217+J212+J207+J262</f>
        <v>969719</v>
      </c>
      <c r="K292" s="1336">
        <f t="shared" si="64"/>
        <v>233096</v>
      </c>
      <c r="L292" s="1336">
        <f t="shared" si="64"/>
        <v>245850</v>
      </c>
      <c r="M292" s="1336">
        <f t="shared" si="64"/>
        <v>0</v>
      </c>
      <c r="N292" s="1336">
        <f t="shared" si="64"/>
        <v>0</v>
      </c>
      <c r="O292" s="1336">
        <f t="shared" si="64"/>
        <v>23987</v>
      </c>
      <c r="P292" s="1336">
        <f t="shared" si="64"/>
        <v>0</v>
      </c>
      <c r="Q292" s="1337">
        <f t="shared" si="64"/>
        <v>0</v>
      </c>
      <c r="R292" s="1342"/>
      <c r="S292" s="1342"/>
      <c r="T292" s="1342"/>
      <c r="U292" s="1342"/>
      <c r="V292" s="1342"/>
      <c r="W292" s="1342"/>
      <c r="X292" s="1342"/>
      <c r="Y292" s="1342"/>
      <c r="Z292" s="1342"/>
      <c r="AA292" s="1342"/>
      <c r="AB292" s="1342"/>
      <c r="AC292" s="1342"/>
      <c r="AD292" s="1342"/>
    </row>
    <row r="293" spans="1:30" s="36" customFormat="1" ht="18" customHeight="1">
      <c r="A293" s="609">
        <v>286</v>
      </c>
      <c r="B293" s="968"/>
      <c r="C293" s="965"/>
      <c r="D293" s="730" t="s">
        <v>1080</v>
      </c>
      <c r="E293" s="957"/>
      <c r="F293" s="627"/>
      <c r="G293" s="627"/>
      <c r="H293" s="628"/>
      <c r="I293" s="418">
        <f>SUM(J293:Q293)</f>
        <v>1713676</v>
      </c>
      <c r="J293" s="431">
        <f aca="true" t="shared" si="65" ref="J293:Q293">J291+J290+J289+J288+J287+J286+J285+J284+J283+J258+J253+J248+J243+J238+J233+J228+J223+J218+J213+J208+J263+J267+J271+J275+J279</f>
        <v>1066403</v>
      </c>
      <c r="K293" s="431">
        <f t="shared" si="65"/>
        <v>256799</v>
      </c>
      <c r="L293" s="431">
        <f t="shared" si="65"/>
        <v>359728</v>
      </c>
      <c r="M293" s="431">
        <f t="shared" si="65"/>
        <v>0</v>
      </c>
      <c r="N293" s="431">
        <f t="shared" si="65"/>
        <v>0</v>
      </c>
      <c r="O293" s="431">
        <f t="shared" si="65"/>
        <v>30746</v>
      </c>
      <c r="P293" s="431">
        <f t="shared" si="65"/>
        <v>0</v>
      </c>
      <c r="Q293" s="432">
        <f t="shared" si="65"/>
        <v>0</v>
      </c>
      <c r="R293" s="306"/>
      <c r="S293" s="306"/>
      <c r="T293" s="306"/>
      <c r="U293" s="306"/>
      <c r="V293" s="306"/>
      <c r="W293" s="306"/>
      <c r="X293" s="306"/>
      <c r="Y293" s="306"/>
      <c r="Z293" s="306"/>
      <c r="AA293" s="306"/>
      <c r="AB293" s="306"/>
      <c r="AC293" s="306"/>
      <c r="AD293" s="306"/>
    </row>
    <row r="294" spans="1:30" s="36" customFormat="1" ht="18" customHeight="1">
      <c r="A294" s="609">
        <v>287</v>
      </c>
      <c r="B294" s="968"/>
      <c r="C294" s="957"/>
      <c r="D294" s="729" t="s">
        <v>644</v>
      </c>
      <c r="E294" s="957"/>
      <c r="F294" s="627"/>
      <c r="G294" s="627"/>
      <c r="H294" s="628"/>
      <c r="I294" s="930">
        <f>SUM(J294:Q294)</f>
        <v>251</v>
      </c>
      <c r="J294" s="433">
        <f>J264+J259+J254+J249+J244+J239+J234+J229+J224+J219+J214+J209+J268+J272+J276+J280</f>
        <v>206</v>
      </c>
      <c r="K294" s="433">
        <f aca="true" t="shared" si="66" ref="K294:Q294">K264+K259+K254+K249+K244+K239+K234+K229+K224+K219+K214+K209+K268+K272+K276+K280</f>
        <v>45</v>
      </c>
      <c r="L294" s="433">
        <f t="shared" si="66"/>
        <v>0</v>
      </c>
      <c r="M294" s="433">
        <f t="shared" si="66"/>
        <v>0</v>
      </c>
      <c r="N294" s="433">
        <f t="shared" si="66"/>
        <v>0</v>
      </c>
      <c r="O294" s="433">
        <f t="shared" si="66"/>
        <v>0</v>
      </c>
      <c r="P294" s="433">
        <f t="shared" si="66"/>
        <v>0</v>
      </c>
      <c r="Q294" s="937">
        <f t="shared" si="66"/>
        <v>0</v>
      </c>
      <c r="R294" s="306"/>
      <c r="S294" s="306"/>
      <c r="T294" s="306"/>
      <c r="U294" s="306"/>
      <c r="V294" s="306"/>
      <c r="W294" s="306"/>
      <c r="X294" s="306"/>
      <c r="Y294" s="306"/>
      <c r="Z294" s="306"/>
      <c r="AA294" s="306"/>
      <c r="AB294" s="306"/>
      <c r="AC294" s="306"/>
      <c r="AD294" s="306"/>
    </row>
    <row r="295" spans="1:30" s="36" customFormat="1" ht="18" customHeight="1" thickBot="1">
      <c r="A295" s="609">
        <v>288</v>
      </c>
      <c r="B295" s="580"/>
      <c r="C295" s="969"/>
      <c r="D295" s="970" t="s">
        <v>1120</v>
      </c>
      <c r="E295" s="969"/>
      <c r="F295" s="899"/>
      <c r="G295" s="899"/>
      <c r="H295" s="971"/>
      <c r="I295" s="951">
        <f>SUM(I293:I294)</f>
        <v>1713927</v>
      </c>
      <c r="J295" s="1143">
        <f>SUM(J293:J294)</f>
        <v>1066609</v>
      </c>
      <c r="K295" s="1143">
        <f aca="true" t="shared" si="67" ref="K295:Q295">SUM(K293:K294)</f>
        <v>256844</v>
      </c>
      <c r="L295" s="1143">
        <f t="shared" si="67"/>
        <v>359728</v>
      </c>
      <c r="M295" s="1143">
        <f t="shared" si="67"/>
        <v>0</v>
      </c>
      <c r="N295" s="1143">
        <f t="shared" si="67"/>
        <v>0</v>
      </c>
      <c r="O295" s="1143">
        <f t="shared" si="67"/>
        <v>30746</v>
      </c>
      <c r="P295" s="1143">
        <f t="shared" si="67"/>
        <v>0</v>
      </c>
      <c r="Q295" s="1197">
        <f t="shared" si="67"/>
        <v>0</v>
      </c>
      <c r="R295" s="306"/>
      <c r="S295" s="306"/>
      <c r="T295" s="306"/>
      <c r="U295" s="306"/>
      <c r="V295" s="306"/>
      <c r="W295" s="306"/>
      <c r="X295" s="306"/>
      <c r="Y295" s="306"/>
      <c r="Z295" s="306"/>
      <c r="AA295" s="306"/>
      <c r="AB295" s="306"/>
      <c r="AC295" s="306"/>
      <c r="AD295" s="306"/>
    </row>
    <row r="296" spans="1:30" s="36" customFormat="1" ht="18" customHeight="1">
      <c r="A296" s="609">
        <v>289</v>
      </c>
      <c r="B296" s="972"/>
      <c r="C296" s="622"/>
      <c r="D296" s="638" t="s">
        <v>699</v>
      </c>
      <c r="E296" s="973"/>
      <c r="F296" s="974">
        <f>SUM(F200,F292)</f>
        <v>6597582</v>
      </c>
      <c r="G296" s="974">
        <f>SUM(G200,G292)</f>
        <v>6293324</v>
      </c>
      <c r="H296" s="975">
        <f>SUM(H200,H292)</f>
        <v>6476599</v>
      </c>
      <c r="I296" s="976"/>
      <c r="J296" s="974"/>
      <c r="K296" s="974"/>
      <c r="L296" s="974"/>
      <c r="M296" s="974"/>
      <c r="N296" s="974"/>
      <c r="O296" s="974"/>
      <c r="P296" s="974"/>
      <c r="Q296" s="977"/>
      <c r="R296" s="306"/>
      <c r="S296" s="306"/>
      <c r="T296" s="306"/>
      <c r="U296" s="306"/>
      <c r="V296" s="306"/>
      <c r="W296" s="306"/>
      <c r="X296" s="306"/>
      <c r="Y296" s="306"/>
      <c r="Z296" s="306"/>
      <c r="AA296" s="306"/>
      <c r="AB296" s="306"/>
      <c r="AC296" s="306"/>
      <c r="AD296" s="306"/>
    </row>
    <row r="297" spans="1:30" s="1273" customFormat="1" ht="18" customHeight="1">
      <c r="A297" s="609">
        <v>290</v>
      </c>
      <c r="B297" s="1346"/>
      <c r="C297" s="1293"/>
      <c r="D297" s="1340" t="s">
        <v>453</v>
      </c>
      <c r="E297" s="1347"/>
      <c r="F297" s="1285"/>
      <c r="G297" s="1285"/>
      <c r="H297" s="1348"/>
      <c r="I297" s="1345">
        <f>SUM(J297:Q297)</f>
        <v>6638793</v>
      </c>
      <c r="J297" s="1284">
        <f aca="true" t="shared" si="68" ref="J297:Q298">J292++J201</f>
        <v>3468251</v>
      </c>
      <c r="K297" s="1284">
        <f t="shared" si="68"/>
        <v>834040</v>
      </c>
      <c r="L297" s="1284">
        <f t="shared" si="68"/>
        <v>2272761</v>
      </c>
      <c r="M297" s="1284">
        <f t="shared" si="68"/>
        <v>0</v>
      </c>
      <c r="N297" s="1284">
        <f t="shared" si="68"/>
        <v>0</v>
      </c>
      <c r="O297" s="1284">
        <f t="shared" si="68"/>
        <v>63741</v>
      </c>
      <c r="P297" s="1284">
        <f t="shared" si="68"/>
        <v>0</v>
      </c>
      <c r="Q297" s="1286">
        <f t="shared" si="68"/>
        <v>0</v>
      </c>
      <c r="R297" s="1342"/>
      <c r="S297" s="1342"/>
      <c r="T297" s="1342"/>
      <c r="U297" s="1342"/>
      <c r="V297" s="1342"/>
      <c r="W297" s="1342"/>
      <c r="X297" s="1342"/>
      <c r="Y297" s="1342"/>
      <c r="Z297" s="1342"/>
      <c r="AA297" s="1342"/>
      <c r="AB297" s="1342"/>
      <c r="AC297" s="1342"/>
      <c r="AD297" s="1342"/>
    </row>
    <row r="298" spans="1:30" s="36" customFormat="1" ht="18" customHeight="1">
      <c r="A298" s="609">
        <v>291</v>
      </c>
      <c r="B298" s="581"/>
      <c r="C298" s="812"/>
      <c r="D298" s="730" t="s">
        <v>1080</v>
      </c>
      <c r="E298" s="636"/>
      <c r="F298" s="582"/>
      <c r="G298" s="582"/>
      <c r="H298" s="637"/>
      <c r="I298" s="418">
        <f>SUM(J298:Q298)</f>
        <v>7519132</v>
      </c>
      <c r="J298" s="136">
        <f t="shared" si="68"/>
        <v>3790384</v>
      </c>
      <c r="K298" s="136">
        <f t="shared" si="68"/>
        <v>911052</v>
      </c>
      <c r="L298" s="136">
        <f t="shared" si="68"/>
        <v>2686234</v>
      </c>
      <c r="M298" s="136">
        <f t="shared" si="68"/>
        <v>0</v>
      </c>
      <c r="N298" s="136">
        <f t="shared" si="68"/>
        <v>1627</v>
      </c>
      <c r="O298" s="136">
        <f t="shared" si="68"/>
        <v>129705</v>
      </c>
      <c r="P298" s="136">
        <f t="shared" si="68"/>
        <v>130</v>
      </c>
      <c r="Q298" s="360">
        <f t="shared" si="68"/>
        <v>0</v>
      </c>
      <c r="R298" s="306"/>
      <c r="S298" s="306"/>
      <c r="T298" s="306"/>
      <c r="U298" s="306"/>
      <c r="V298" s="306"/>
      <c r="W298" s="306"/>
      <c r="X298" s="306"/>
      <c r="Y298" s="306"/>
      <c r="Z298" s="306"/>
      <c r="AA298" s="306"/>
      <c r="AB298" s="306"/>
      <c r="AC298" s="306"/>
      <c r="AD298" s="306"/>
    </row>
    <row r="299" spans="1:30" s="36" customFormat="1" ht="18" customHeight="1">
      <c r="A299" s="609">
        <v>292</v>
      </c>
      <c r="B299" s="581"/>
      <c r="C299" s="812"/>
      <c r="D299" s="729" t="s">
        <v>644</v>
      </c>
      <c r="E299" s="636"/>
      <c r="F299" s="582"/>
      <c r="G299" s="582"/>
      <c r="H299" s="637"/>
      <c r="I299" s="930">
        <f>SUM(J299:Q299)</f>
        <v>68812</v>
      </c>
      <c r="J299" s="359">
        <f aca="true" t="shared" si="69" ref="J299:Q299">J294+J203</f>
        <v>64792</v>
      </c>
      <c r="K299" s="358">
        <f t="shared" si="69"/>
        <v>17769</v>
      </c>
      <c r="L299" s="359">
        <f t="shared" si="69"/>
        <v>-29622</v>
      </c>
      <c r="M299" s="359">
        <f t="shared" si="69"/>
        <v>0</v>
      </c>
      <c r="N299" s="359">
        <f t="shared" si="69"/>
        <v>0</v>
      </c>
      <c r="O299" s="359">
        <f t="shared" si="69"/>
        <v>15873</v>
      </c>
      <c r="P299" s="359">
        <f t="shared" si="69"/>
        <v>0</v>
      </c>
      <c r="Q299" s="1100">
        <f t="shared" si="69"/>
        <v>0</v>
      </c>
      <c r="R299" s="306"/>
      <c r="S299" s="306"/>
      <c r="T299" s="306"/>
      <c r="U299" s="306"/>
      <c r="V299" s="306"/>
      <c r="W299" s="306"/>
      <c r="X299" s="306"/>
      <c r="Y299" s="306"/>
      <c r="Z299" s="306"/>
      <c r="AA299" s="306"/>
      <c r="AB299" s="306"/>
      <c r="AC299" s="306"/>
      <c r="AD299" s="306"/>
    </row>
    <row r="300" spans="1:30" s="36" customFormat="1" ht="18" customHeight="1" thickBot="1">
      <c r="A300" s="609">
        <v>293</v>
      </c>
      <c r="B300" s="581"/>
      <c r="C300" s="812"/>
      <c r="D300" s="730" t="s">
        <v>1120</v>
      </c>
      <c r="E300" s="636"/>
      <c r="F300" s="582"/>
      <c r="G300" s="582"/>
      <c r="H300" s="637"/>
      <c r="I300" s="418">
        <f>SUM(J300:Q300)</f>
        <v>7587944</v>
      </c>
      <c r="J300" s="136">
        <f>SUM(J298:J299)</f>
        <v>3855176</v>
      </c>
      <c r="K300" s="136">
        <f aca="true" t="shared" si="70" ref="K300:Q300">SUM(K298:K299)</f>
        <v>928821</v>
      </c>
      <c r="L300" s="136">
        <f t="shared" si="70"/>
        <v>2656612</v>
      </c>
      <c r="M300" s="136">
        <f t="shared" si="70"/>
        <v>0</v>
      </c>
      <c r="N300" s="136">
        <f t="shared" si="70"/>
        <v>1627</v>
      </c>
      <c r="O300" s="136">
        <f t="shared" si="70"/>
        <v>145578</v>
      </c>
      <c r="P300" s="136">
        <f t="shared" si="70"/>
        <v>130</v>
      </c>
      <c r="Q300" s="360">
        <f t="shared" si="70"/>
        <v>0</v>
      </c>
      <c r="R300" s="306"/>
      <c r="S300" s="306"/>
      <c r="T300" s="306"/>
      <c r="U300" s="306"/>
      <c r="V300" s="306"/>
      <c r="W300" s="306"/>
      <c r="X300" s="306"/>
      <c r="Y300" s="306"/>
      <c r="Z300" s="306"/>
      <c r="AA300" s="306"/>
      <c r="AB300" s="306"/>
      <c r="AC300" s="306"/>
      <c r="AD300" s="306"/>
    </row>
    <row r="301" spans="1:30" s="34" customFormat="1" ht="15" customHeight="1">
      <c r="A301" s="609">
        <v>294</v>
      </c>
      <c r="B301" s="1545" t="s">
        <v>221</v>
      </c>
      <c r="C301" s="1546"/>
      <c r="D301" s="1546"/>
      <c r="E301" s="638"/>
      <c r="F301" s="437"/>
      <c r="G301" s="437"/>
      <c r="H301" s="639"/>
      <c r="I301" s="442"/>
      <c r="J301" s="437"/>
      <c r="K301" s="437"/>
      <c r="L301" s="437"/>
      <c r="M301" s="437"/>
      <c r="N301" s="437"/>
      <c r="O301" s="437"/>
      <c r="P301" s="437"/>
      <c r="Q301" s="438"/>
      <c r="R301" s="313"/>
      <c r="S301" s="129"/>
      <c r="T301" s="129"/>
      <c r="U301" s="129"/>
      <c r="V301" s="129"/>
      <c r="W301" s="129"/>
      <c r="X301" s="129"/>
      <c r="Y301" s="129"/>
      <c r="Z301" s="129"/>
      <c r="AA301" s="129"/>
      <c r="AB301" s="129"/>
      <c r="AC301" s="129"/>
      <c r="AD301" s="129"/>
    </row>
    <row r="302" spans="1:30" s="34" customFormat="1" ht="15" customHeight="1">
      <c r="A302" s="609">
        <v>295</v>
      </c>
      <c r="B302" s="1548" t="s">
        <v>222</v>
      </c>
      <c r="C302" s="1549"/>
      <c r="D302" s="1549"/>
      <c r="E302" s="1550"/>
      <c r="F302" s="415">
        <f>SUM(F103:F159,F98,F64,F194)</f>
        <v>4470534</v>
      </c>
      <c r="G302" s="415">
        <f>SUM(G103:G159,G98,G64,G194)</f>
        <v>4133579</v>
      </c>
      <c r="H302" s="415">
        <f>SUM(H103:H159,H98,H64,H194)</f>
        <v>4445909</v>
      </c>
      <c r="I302" s="440"/>
      <c r="J302" s="348"/>
      <c r="K302" s="348"/>
      <c r="L302" s="348"/>
      <c r="M302" s="348"/>
      <c r="N302" s="348"/>
      <c r="O302" s="348"/>
      <c r="P302" s="348"/>
      <c r="Q302" s="361"/>
      <c r="R302" s="313"/>
      <c r="S302" s="129"/>
      <c r="T302" s="129"/>
      <c r="U302" s="129"/>
      <c r="V302" s="129"/>
      <c r="W302" s="129"/>
      <c r="X302" s="129"/>
      <c r="Y302" s="129"/>
      <c r="Z302" s="129"/>
      <c r="AA302" s="129"/>
      <c r="AB302" s="129"/>
      <c r="AC302" s="129"/>
      <c r="AD302" s="129"/>
    </row>
    <row r="303" spans="1:30" s="1311" customFormat="1" ht="15" customHeight="1">
      <c r="A303" s="609">
        <v>296</v>
      </c>
      <c r="B303" s="1349"/>
      <c r="C303" s="1350"/>
      <c r="D303" s="1269" t="s">
        <v>453</v>
      </c>
      <c r="E303" s="1350"/>
      <c r="F303" s="1332"/>
      <c r="G303" s="1332"/>
      <c r="H303" s="1351"/>
      <c r="I303" s="1352">
        <f>SUM(J303:Q303)</f>
        <v>4359768</v>
      </c>
      <c r="J303" s="1336">
        <f aca="true" t="shared" si="71" ref="J303:Q304">SUM(J104,J115,J120,J125,J133,J138,J143,J149,J154,J160,J195)+J99+J65</f>
        <v>2140761</v>
      </c>
      <c r="K303" s="1336">
        <f t="shared" si="71"/>
        <v>521599</v>
      </c>
      <c r="L303" s="1336">
        <f t="shared" si="71"/>
        <v>1657854</v>
      </c>
      <c r="M303" s="1336">
        <f t="shared" si="71"/>
        <v>0</v>
      </c>
      <c r="N303" s="1336">
        <f t="shared" si="71"/>
        <v>0</v>
      </c>
      <c r="O303" s="1336">
        <f t="shared" si="71"/>
        <v>39554</v>
      </c>
      <c r="P303" s="1336">
        <f t="shared" si="71"/>
        <v>0</v>
      </c>
      <c r="Q303" s="1337">
        <f t="shared" si="71"/>
        <v>0</v>
      </c>
      <c r="R303" s="1312"/>
      <c r="S303" s="1310"/>
      <c r="T303" s="1310"/>
      <c r="U303" s="1310"/>
      <c r="V303" s="1310"/>
      <c r="W303" s="1310"/>
      <c r="X303" s="1310"/>
      <c r="Y303" s="1310"/>
      <c r="Z303" s="1310"/>
      <c r="AA303" s="1310"/>
      <c r="AB303" s="1310"/>
      <c r="AC303" s="1310"/>
      <c r="AD303" s="1310"/>
    </row>
    <row r="304" spans="1:30" s="30" customFormat="1" ht="15" customHeight="1">
      <c r="A304" s="609">
        <v>297</v>
      </c>
      <c r="B304" s="640"/>
      <c r="C304" s="641"/>
      <c r="D304" s="730" t="s">
        <v>1080</v>
      </c>
      <c r="E304" s="641"/>
      <c r="F304" s="433"/>
      <c r="G304" s="433"/>
      <c r="H304" s="642"/>
      <c r="I304" s="440">
        <f>SUM(J304:Q304)</f>
        <v>4847830</v>
      </c>
      <c r="J304" s="431">
        <f t="shared" si="71"/>
        <v>2345279</v>
      </c>
      <c r="K304" s="431">
        <f t="shared" si="71"/>
        <v>569852</v>
      </c>
      <c r="L304" s="431">
        <f t="shared" si="71"/>
        <v>1844139</v>
      </c>
      <c r="M304" s="431">
        <f t="shared" si="71"/>
        <v>0</v>
      </c>
      <c r="N304" s="431">
        <f t="shared" si="71"/>
        <v>1005</v>
      </c>
      <c r="O304" s="431">
        <f t="shared" si="71"/>
        <v>87425</v>
      </c>
      <c r="P304" s="431">
        <f t="shared" si="71"/>
        <v>130</v>
      </c>
      <c r="Q304" s="432">
        <f t="shared" si="71"/>
        <v>0</v>
      </c>
      <c r="R304" s="99"/>
      <c r="S304" s="39"/>
      <c r="T304" s="39"/>
      <c r="U304" s="39"/>
      <c r="V304" s="39"/>
      <c r="W304" s="39"/>
      <c r="X304" s="39"/>
      <c r="Y304" s="39"/>
      <c r="Z304" s="39"/>
      <c r="AA304" s="39"/>
      <c r="AB304" s="39"/>
      <c r="AC304" s="39"/>
      <c r="AD304" s="39"/>
    </row>
    <row r="305" spans="1:30" s="30" customFormat="1" ht="15" customHeight="1">
      <c r="A305" s="609">
        <v>298</v>
      </c>
      <c r="B305" s="640"/>
      <c r="C305" s="641"/>
      <c r="D305" s="729" t="s">
        <v>644</v>
      </c>
      <c r="E305" s="641"/>
      <c r="F305" s="433"/>
      <c r="G305" s="433"/>
      <c r="H305" s="642"/>
      <c r="I305" s="1252">
        <f>SUM(J305:Q305)</f>
        <v>65317</v>
      </c>
      <c r="J305" s="433">
        <f aca="true" t="shared" si="72" ref="J305:Q305">J198+J197+J157+J156+J151+J146+J145+J130+J128+J127+J109+J107+J106+J101+J67+J110+J112+J129+J108+J111</f>
        <v>56425</v>
      </c>
      <c r="K305" s="433">
        <f t="shared" si="72"/>
        <v>15841</v>
      </c>
      <c r="L305" s="433">
        <f t="shared" si="72"/>
        <v>-22822</v>
      </c>
      <c r="M305" s="433">
        <f t="shared" si="72"/>
        <v>0</v>
      </c>
      <c r="N305" s="433">
        <f t="shared" si="72"/>
        <v>0</v>
      </c>
      <c r="O305" s="433">
        <f t="shared" si="72"/>
        <v>15873</v>
      </c>
      <c r="P305" s="433">
        <f t="shared" si="72"/>
        <v>0</v>
      </c>
      <c r="Q305" s="937">
        <f t="shared" si="72"/>
        <v>0</v>
      </c>
      <c r="R305" s="99"/>
      <c r="S305" s="39"/>
      <c r="T305" s="39"/>
      <c r="U305" s="39"/>
      <c r="V305" s="39"/>
      <c r="W305" s="39"/>
      <c r="X305" s="39"/>
      <c r="Y305" s="39"/>
      <c r="Z305" s="39"/>
      <c r="AA305" s="39"/>
      <c r="AB305" s="39"/>
      <c r="AC305" s="39"/>
      <c r="AD305" s="39"/>
    </row>
    <row r="306" spans="1:30" s="30" customFormat="1" ht="15" customHeight="1">
      <c r="A306" s="609">
        <v>299</v>
      </c>
      <c r="B306" s="640"/>
      <c r="C306" s="641"/>
      <c r="D306" s="730" t="s">
        <v>1120</v>
      </c>
      <c r="E306" s="641"/>
      <c r="F306" s="433"/>
      <c r="G306" s="433"/>
      <c r="H306" s="642"/>
      <c r="I306" s="440">
        <f>SUM(I304:I305)</f>
        <v>4913147</v>
      </c>
      <c r="J306" s="431">
        <f>SUM(J304:J305)</f>
        <v>2401704</v>
      </c>
      <c r="K306" s="431">
        <f aca="true" t="shared" si="73" ref="K306:Q306">SUM(K304:K305)</f>
        <v>585693</v>
      </c>
      <c r="L306" s="431">
        <f t="shared" si="73"/>
        <v>1821317</v>
      </c>
      <c r="M306" s="431">
        <f t="shared" si="73"/>
        <v>0</v>
      </c>
      <c r="N306" s="431">
        <f t="shared" si="73"/>
        <v>1005</v>
      </c>
      <c r="O306" s="431">
        <f t="shared" si="73"/>
        <v>103298</v>
      </c>
      <c r="P306" s="431">
        <f t="shared" si="73"/>
        <v>130</v>
      </c>
      <c r="Q306" s="432">
        <f t="shared" si="73"/>
        <v>0</v>
      </c>
      <c r="R306" s="99"/>
      <c r="S306" s="39"/>
      <c r="T306" s="39"/>
      <c r="U306" s="39"/>
      <c r="V306" s="39"/>
      <c r="W306" s="39"/>
      <c r="X306" s="39"/>
      <c r="Y306" s="39"/>
      <c r="Z306" s="39"/>
      <c r="AA306" s="39"/>
      <c r="AB306" s="39"/>
      <c r="AC306" s="39"/>
      <c r="AD306" s="39"/>
    </row>
    <row r="307" spans="1:30" s="34" customFormat="1" ht="15" customHeight="1">
      <c r="A307" s="609">
        <v>300</v>
      </c>
      <c r="B307" s="1551" t="s">
        <v>221</v>
      </c>
      <c r="C307" s="1552"/>
      <c r="D307" s="1552"/>
      <c r="E307" s="643"/>
      <c r="F307" s="415"/>
      <c r="G307" s="415"/>
      <c r="H307" s="631"/>
      <c r="I307" s="443"/>
      <c r="J307" s="415"/>
      <c r="K307" s="415"/>
      <c r="L307" s="415"/>
      <c r="M307" s="415"/>
      <c r="N307" s="415"/>
      <c r="O307" s="415"/>
      <c r="P307" s="415"/>
      <c r="Q307" s="426"/>
      <c r="R307" s="313"/>
      <c r="S307" s="129"/>
      <c r="T307" s="129"/>
      <c r="U307" s="129"/>
      <c r="V307" s="129"/>
      <c r="W307" s="129"/>
      <c r="X307" s="129"/>
      <c r="Y307" s="129"/>
      <c r="Z307" s="129"/>
      <c r="AA307" s="129"/>
      <c r="AB307" s="129"/>
      <c r="AC307" s="129"/>
      <c r="AD307" s="129"/>
    </row>
    <row r="308" spans="1:30" s="34" customFormat="1" ht="15" customHeight="1">
      <c r="A308" s="609">
        <v>301</v>
      </c>
      <c r="B308" s="1551" t="s">
        <v>223</v>
      </c>
      <c r="C308" s="1552"/>
      <c r="D308" s="1552"/>
      <c r="E308" s="1552"/>
      <c r="F308" s="415">
        <f>SUM(F164:F184)</f>
        <v>790013</v>
      </c>
      <c r="G308" s="415">
        <f>SUM(G164:G184)</f>
        <v>792813</v>
      </c>
      <c r="H308" s="631">
        <f>SUM(H164:H184)</f>
        <v>766443</v>
      </c>
      <c r="I308" s="443"/>
      <c r="J308" s="415"/>
      <c r="K308" s="415"/>
      <c r="L308" s="415"/>
      <c r="M308" s="415"/>
      <c r="N308" s="415"/>
      <c r="O308" s="415"/>
      <c r="P308" s="415"/>
      <c r="Q308" s="426"/>
      <c r="R308" s="313"/>
      <c r="S308" s="129"/>
      <c r="T308" s="129"/>
      <c r="U308" s="129"/>
      <c r="V308" s="129"/>
      <c r="W308" s="129"/>
      <c r="X308" s="129"/>
      <c r="Y308" s="129"/>
      <c r="Z308" s="129"/>
      <c r="AA308" s="129"/>
      <c r="AB308" s="129"/>
      <c r="AC308" s="129"/>
      <c r="AD308" s="129"/>
    </row>
    <row r="309" spans="1:30" s="1311" customFormat="1" ht="15" customHeight="1">
      <c r="A309" s="609">
        <v>302</v>
      </c>
      <c r="B309" s="1349"/>
      <c r="C309" s="1350"/>
      <c r="D309" s="1269" t="s">
        <v>453</v>
      </c>
      <c r="E309" s="1350"/>
      <c r="F309" s="1332"/>
      <c r="G309" s="1332"/>
      <c r="H309" s="1351"/>
      <c r="I309" s="1352">
        <f>SUM(J309:Q309)</f>
        <v>806373</v>
      </c>
      <c r="J309" s="1336">
        <f aca="true" t="shared" si="74" ref="J309:Q310">SUM(J165,J172,J177,J185)</f>
        <v>357771</v>
      </c>
      <c r="K309" s="1336">
        <f t="shared" si="74"/>
        <v>79345</v>
      </c>
      <c r="L309" s="1336">
        <f t="shared" si="74"/>
        <v>369057</v>
      </c>
      <c r="M309" s="1336">
        <f t="shared" si="74"/>
        <v>0</v>
      </c>
      <c r="N309" s="1336">
        <f t="shared" si="74"/>
        <v>0</v>
      </c>
      <c r="O309" s="1336">
        <f t="shared" si="74"/>
        <v>200</v>
      </c>
      <c r="P309" s="1336">
        <f t="shared" si="74"/>
        <v>0</v>
      </c>
      <c r="Q309" s="1337">
        <f t="shared" si="74"/>
        <v>0</v>
      </c>
      <c r="R309" s="1312"/>
      <c r="S309" s="1310"/>
      <c r="T309" s="1310"/>
      <c r="U309" s="1310"/>
      <c r="V309" s="1310"/>
      <c r="W309" s="1310"/>
      <c r="X309" s="1310"/>
      <c r="Y309" s="1310"/>
      <c r="Z309" s="1310"/>
      <c r="AA309" s="1310"/>
      <c r="AB309" s="1310"/>
      <c r="AC309" s="1310"/>
      <c r="AD309" s="1310"/>
    </row>
    <row r="310" spans="1:30" s="30" customFormat="1" ht="15" customHeight="1">
      <c r="A310" s="609">
        <v>303</v>
      </c>
      <c r="B310" s="640"/>
      <c r="C310" s="641"/>
      <c r="D310" s="730" t="s">
        <v>1080</v>
      </c>
      <c r="E310" s="641"/>
      <c r="F310" s="433"/>
      <c r="G310" s="433"/>
      <c r="H310" s="642"/>
      <c r="I310" s="440">
        <f>SUM(J310:Q310)</f>
        <v>957626</v>
      </c>
      <c r="J310" s="431">
        <f t="shared" si="74"/>
        <v>378702</v>
      </c>
      <c r="K310" s="431">
        <f t="shared" si="74"/>
        <v>84401</v>
      </c>
      <c r="L310" s="431">
        <f t="shared" si="74"/>
        <v>482367</v>
      </c>
      <c r="M310" s="431">
        <f t="shared" si="74"/>
        <v>0</v>
      </c>
      <c r="N310" s="431">
        <f t="shared" si="74"/>
        <v>622</v>
      </c>
      <c r="O310" s="431">
        <f t="shared" si="74"/>
        <v>11534</v>
      </c>
      <c r="P310" s="431">
        <f t="shared" si="74"/>
        <v>0</v>
      </c>
      <c r="Q310" s="432">
        <f t="shared" si="74"/>
        <v>0</v>
      </c>
      <c r="R310" s="99"/>
      <c r="S310" s="39"/>
      <c r="T310" s="39"/>
      <c r="U310" s="39"/>
      <c r="V310" s="39"/>
      <c r="W310" s="39"/>
      <c r="X310" s="39"/>
      <c r="Y310" s="39"/>
      <c r="Z310" s="39"/>
      <c r="AA310" s="39"/>
      <c r="AB310" s="39"/>
      <c r="AC310" s="39"/>
      <c r="AD310" s="39"/>
    </row>
    <row r="311" spans="1:30" s="30" customFormat="1" ht="15" customHeight="1">
      <c r="A311" s="609">
        <v>304</v>
      </c>
      <c r="B311" s="640"/>
      <c r="C311" s="641"/>
      <c r="D311" s="729" t="s">
        <v>644</v>
      </c>
      <c r="E311" s="641"/>
      <c r="F311" s="433"/>
      <c r="G311" s="433"/>
      <c r="H311" s="642"/>
      <c r="I311" s="1252">
        <f>SUM(J311:Q311)</f>
        <v>3244</v>
      </c>
      <c r="J311" s="433">
        <f aca="true" t="shared" si="75" ref="J311:Q311">J180+J179+J168+J167+J181+J182+J169</f>
        <v>8161</v>
      </c>
      <c r="K311" s="433">
        <f t="shared" si="75"/>
        <v>1883</v>
      </c>
      <c r="L311" s="433">
        <f t="shared" si="75"/>
        <v>-6800</v>
      </c>
      <c r="M311" s="433">
        <f t="shared" si="75"/>
        <v>0</v>
      </c>
      <c r="N311" s="433">
        <f t="shared" si="75"/>
        <v>0</v>
      </c>
      <c r="O311" s="433">
        <f t="shared" si="75"/>
        <v>0</v>
      </c>
      <c r="P311" s="433">
        <f t="shared" si="75"/>
        <v>0</v>
      </c>
      <c r="Q311" s="937">
        <f t="shared" si="75"/>
        <v>0</v>
      </c>
      <c r="R311" s="99"/>
      <c r="S311" s="39"/>
      <c r="T311" s="39"/>
      <c r="U311" s="39"/>
      <c r="V311" s="39"/>
      <c r="W311" s="39"/>
      <c r="X311" s="39"/>
      <c r="Y311" s="39"/>
      <c r="Z311" s="39"/>
      <c r="AA311" s="39"/>
      <c r="AB311" s="39"/>
      <c r="AC311" s="39"/>
      <c r="AD311" s="39"/>
    </row>
    <row r="312" spans="1:30" s="30" customFormat="1" ht="15" customHeight="1">
      <c r="A312" s="609">
        <v>305</v>
      </c>
      <c r="B312" s="640"/>
      <c r="C312" s="641"/>
      <c r="D312" s="730" t="s">
        <v>1120</v>
      </c>
      <c r="E312" s="641"/>
      <c r="F312" s="433"/>
      <c r="G312" s="433"/>
      <c r="H312" s="642"/>
      <c r="I312" s="440">
        <f>SUM(I310:I311)</f>
        <v>960870</v>
      </c>
      <c r="J312" s="431">
        <f>SUM(J310:J311)</f>
        <v>386863</v>
      </c>
      <c r="K312" s="431">
        <f aca="true" t="shared" si="76" ref="K312:Q312">SUM(K310:K311)</f>
        <v>86284</v>
      </c>
      <c r="L312" s="431">
        <f t="shared" si="76"/>
        <v>475567</v>
      </c>
      <c r="M312" s="431">
        <f t="shared" si="76"/>
        <v>0</v>
      </c>
      <c r="N312" s="431">
        <f t="shared" si="76"/>
        <v>622</v>
      </c>
      <c r="O312" s="431">
        <f t="shared" si="76"/>
        <v>11534</v>
      </c>
      <c r="P312" s="431">
        <f t="shared" si="76"/>
        <v>0</v>
      </c>
      <c r="Q312" s="432">
        <f t="shared" si="76"/>
        <v>0</v>
      </c>
      <c r="R312" s="99"/>
      <c r="S312" s="39"/>
      <c r="T312" s="39"/>
      <c r="U312" s="39"/>
      <c r="V312" s="39"/>
      <c r="W312" s="39"/>
      <c r="X312" s="39"/>
      <c r="Y312" s="39"/>
      <c r="Z312" s="39"/>
      <c r="AA312" s="39"/>
      <c r="AB312" s="39"/>
      <c r="AC312" s="39"/>
      <c r="AD312" s="39"/>
    </row>
    <row r="313" spans="1:30" s="34" customFormat="1" ht="15" customHeight="1">
      <c r="A313" s="609">
        <v>306</v>
      </c>
      <c r="B313" s="1551" t="s">
        <v>221</v>
      </c>
      <c r="C313" s="1552"/>
      <c r="D313" s="1552"/>
      <c r="E313" s="643"/>
      <c r="F313" s="415"/>
      <c r="G313" s="415"/>
      <c r="H313" s="631"/>
      <c r="I313" s="443"/>
      <c r="J313" s="431"/>
      <c r="K313" s="431"/>
      <c r="L313" s="431"/>
      <c r="M313" s="431"/>
      <c r="N313" s="431"/>
      <c r="O313" s="431"/>
      <c r="P313" s="431"/>
      <c r="Q313" s="432"/>
      <c r="R313" s="313"/>
      <c r="S313" s="129"/>
      <c r="T313" s="129"/>
      <c r="U313" s="129"/>
      <c r="V313" s="129"/>
      <c r="W313" s="129"/>
      <c r="X313" s="129"/>
      <c r="Y313" s="129"/>
      <c r="Z313" s="129"/>
      <c r="AA313" s="129"/>
      <c r="AB313" s="129"/>
      <c r="AC313" s="129"/>
      <c r="AD313" s="129"/>
    </row>
    <row r="314" spans="1:30" s="34" customFormat="1" ht="15" customHeight="1">
      <c r="A314" s="609">
        <v>307</v>
      </c>
      <c r="B314" s="1553" t="s">
        <v>224</v>
      </c>
      <c r="C314" s="1554"/>
      <c r="D314" s="1554"/>
      <c r="E314" s="1554"/>
      <c r="F314" s="413">
        <f>SUM(F292)</f>
        <v>1337035</v>
      </c>
      <c r="G314" s="413">
        <f>SUM(G292)</f>
        <v>1366932</v>
      </c>
      <c r="H314" s="644">
        <f>SUM(H292)</f>
        <v>1264247</v>
      </c>
      <c r="I314" s="443"/>
      <c r="J314" s="415"/>
      <c r="K314" s="415"/>
      <c r="L314" s="415"/>
      <c r="M314" s="415"/>
      <c r="N314" s="415"/>
      <c r="O314" s="415"/>
      <c r="P314" s="415"/>
      <c r="Q314" s="426"/>
      <c r="R314" s="313"/>
      <c r="S314" s="129"/>
      <c r="T314" s="129"/>
      <c r="U314" s="129"/>
      <c r="V314" s="129"/>
      <c r="W314" s="129"/>
      <c r="X314" s="129"/>
      <c r="Y314" s="129"/>
      <c r="Z314" s="129"/>
      <c r="AA314" s="129"/>
      <c r="AB314" s="129"/>
      <c r="AC314" s="129"/>
      <c r="AD314" s="129"/>
    </row>
    <row r="315" spans="1:30" s="1353" customFormat="1" ht="15" customHeight="1">
      <c r="A315" s="609">
        <v>308</v>
      </c>
      <c r="B315" s="1349"/>
      <c r="C315" s="1350"/>
      <c r="D315" s="1269" t="s">
        <v>453</v>
      </c>
      <c r="E315" s="1350"/>
      <c r="F315" s="1332"/>
      <c r="G315" s="1332"/>
      <c r="H315" s="1351"/>
      <c r="I315" s="1352">
        <f>SUM(J315:Q315)</f>
        <v>1472652</v>
      </c>
      <c r="J315" s="1336">
        <f>J292</f>
        <v>969719</v>
      </c>
      <c r="K315" s="1336">
        <f aca="true" t="shared" si="77" ref="K315:Q316">K292</f>
        <v>233096</v>
      </c>
      <c r="L315" s="1336">
        <f t="shared" si="77"/>
        <v>245850</v>
      </c>
      <c r="M315" s="1336">
        <f t="shared" si="77"/>
        <v>0</v>
      </c>
      <c r="N315" s="1336">
        <f t="shared" si="77"/>
        <v>0</v>
      </c>
      <c r="O315" s="1336">
        <f t="shared" si="77"/>
        <v>23987</v>
      </c>
      <c r="P315" s="1336">
        <f t="shared" si="77"/>
        <v>0</v>
      </c>
      <c r="Q315" s="1337">
        <f t="shared" si="77"/>
        <v>0</v>
      </c>
      <c r="R315" s="1322"/>
      <c r="S315" s="1322"/>
      <c r="T315" s="1322"/>
      <c r="U315" s="1322"/>
      <c r="V315" s="1322"/>
      <c r="W315" s="1322"/>
      <c r="X315" s="1322"/>
      <c r="Y315" s="1322"/>
      <c r="Z315" s="1322"/>
      <c r="AA315" s="1322"/>
      <c r="AB315" s="1322"/>
      <c r="AC315" s="1322"/>
      <c r="AD315" s="1322"/>
    </row>
    <row r="316" spans="1:17" ht="15" customHeight="1">
      <c r="A316" s="609">
        <v>309</v>
      </c>
      <c r="B316" s="745"/>
      <c r="C316" s="746"/>
      <c r="D316" s="730" t="s">
        <v>1080</v>
      </c>
      <c r="E316" s="641"/>
      <c r="F316" s="433"/>
      <c r="G316" s="433"/>
      <c r="H316" s="642"/>
      <c r="I316" s="440">
        <f>SUM(J316:Q316)</f>
        <v>1713676</v>
      </c>
      <c r="J316" s="431">
        <f>J293</f>
        <v>1066403</v>
      </c>
      <c r="K316" s="431">
        <f t="shared" si="77"/>
        <v>256799</v>
      </c>
      <c r="L316" s="431">
        <f t="shared" si="77"/>
        <v>359728</v>
      </c>
      <c r="M316" s="431">
        <f t="shared" si="77"/>
        <v>0</v>
      </c>
      <c r="N316" s="431">
        <f t="shared" si="77"/>
        <v>0</v>
      </c>
      <c r="O316" s="431">
        <f t="shared" si="77"/>
        <v>30746</v>
      </c>
      <c r="P316" s="431">
        <f t="shared" si="77"/>
        <v>0</v>
      </c>
      <c r="Q316" s="432">
        <f t="shared" si="77"/>
        <v>0</v>
      </c>
    </row>
    <row r="317" spans="1:17" ht="15" customHeight="1">
      <c r="A317" s="609">
        <v>310</v>
      </c>
      <c r="B317" s="745"/>
      <c r="C317" s="746"/>
      <c r="D317" s="729" t="s">
        <v>644</v>
      </c>
      <c r="E317" s="641"/>
      <c r="F317" s="433"/>
      <c r="G317" s="433"/>
      <c r="H317" s="642"/>
      <c r="I317" s="1252">
        <f>SUM(J317:Q317)</f>
        <v>251</v>
      </c>
      <c r="J317" s="433">
        <f>J294</f>
        <v>206</v>
      </c>
      <c r="K317" s="433">
        <f aca="true" t="shared" si="78" ref="K317:Q317">K294</f>
        <v>45</v>
      </c>
      <c r="L317" s="433">
        <f t="shared" si="78"/>
        <v>0</v>
      </c>
      <c r="M317" s="433">
        <f t="shared" si="78"/>
        <v>0</v>
      </c>
      <c r="N317" s="433">
        <f t="shared" si="78"/>
        <v>0</v>
      </c>
      <c r="O317" s="433">
        <f t="shared" si="78"/>
        <v>0</v>
      </c>
      <c r="P317" s="433">
        <f t="shared" si="78"/>
        <v>0</v>
      </c>
      <c r="Q317" s="937">
        <f t="shared" si="78"/>
        <v>0</v>
      </c>
    </row>
    <row r="318" spans="1:17" ht="15" customHeight="1" thickBot="1">
      <c r="A318" s="609">
        <v>311</v>
      </c>
      <c r="B318" s="743"/>
      <c r="C318" s="744"/>
      <c r="D318" s="1101" t="s">
        <v>1120</v>
      </c>
      <c r="E318" s="1111"/>
      <c r="F318" s="1112"/>
      <c r="G318" s="1112"/>
      <c r="H318" s="1113"/>
      <c r="I318" s="1114">
        <f>SUM(I316:I317)</f>
        <v>1713927</v>
      </c>
      <c r="J318" s="1148">
        <f>SUM(J316:J317)</f>
        <v>1066609</v>
      </c>
      <c r="K318" s="1148">
        <f aca="true" t="shared" si="79" ref="K318:Q318">SUM(K316:K317)</f>
        <v>256844</v>
      </c>
      <c r="L318" s="1148">
        <f t="shared" si="79"/>
        <v>359728</v>
      </c>
      <c r="M318" s="1148">
        <f t="shared" si="79"/>
        <v>0</v>
      </c>
      <c r="N318" s="1148">
        <f t="shared" si="79"/>
        <v>0</v>
      </c>
      <c r="O318" s="1148">
        <f t="shared" si="79"/>
        <v>30746</v>
      </c>
      <c r="P318" s="1148">
        <f t="shared" si="79"/>
        <v>0</v>
      </c>
      <c r="Q318" s="1198">
        <f t="shared" si="79"/>
        <v>0</v>
      </c>
    </row>
    <row r="319" spans="1:30" s="316" customFormat="1" ht="18" customHeight="1">
      <c r="A319" s="307"/>
      <c r="B319" s="1555" t="s">
        <v>30</v>
      </c>
      <c r="C319" s="1555"/>
      <c r="D319" s="1555"/>
      <c r="E319" s="704"/>
      <c r="F319" s="705"/>
      <c r="G319" s="705"/>
      <c r="H319" s="705"/>
      <c r="I319" s="706"/>
      <c r="J319" s="705"/>
      <c r="K319" s="705"/>
      <c r="L319" s="705"/>
      <c r="M319" s="705"/>
      <c r="N319" s="705"/>
      <c r="O319" s="705"/>
      <c r="P319" s="705"/>
      <c r="Q319" s="705"/>
      <c r="R319" s="315"/>
      <c r="S319" s="315"/>
      <c r="T319" s="315"/>
      <c r="U319" s="315"/>
      <c r="V319" s="315"/>
      <c r="W319" s="315"/>
      <c r="X319" s="315"/>
      <c r="Y319" s="315"/>
      <c r="Z319" s="315"/>
      <c r="AA319" s="315"/>
      <c r="AB319" s="315"/>
      <c r="AC319" s="315"/>
      <c r="AD319" s="315"/>
    </row>
    <row r="320" spans="1:30" s="317" customFormat="1" ht="18" customHeight="1">
      <c r="A320" s="307"/>
      <c r="B320" s="1547" t="s">
        <v>31</v>
      </c>
      <c r="C320" s="1547"/>
      <c r="D320" s="1547"/>
      <c r="E320" s="1547"/>
      <c r="F320" s="1547"/>
      <c r="G320" s="1547"/>
      <c r="H320" s="1547"/>
      <c r="I320" s="1547"/>
      <c r="J320" s="99"/>
      <c r="K320" s="99"/>
      <c r="L320" s="99"/>
      <c r="M320" s="99"/>
      <c r="N320" s="99"/>
      <c r="O320" s="99"/>
      <c r="P320" s="99"/>
      <c r="Q320" s="99"/>
      <c r="R320" s="130"/>
      <c r="S320" s="130"/>
      <c r="T320" s="130"/>
      <c r="U320" s="130"/>
      <c r="V320" s="130"/>
      <c r="W320" s="130"/>
      <c r="X320" s="130"/>
      <c r="Y320" s="130"/>
      <c r="Z320" s="130"/>
      <c r="AA320" s="130"/>
      <c r="AB320" s="130"/>
      <c r="AC320" s="130"/>
      <c r="AD320" s="130"/>
    </row>
    <row r="321" spans="1:17" ht="18" customHeight="1">
      <c r="A321" s="307"/>
      <c r="B321" s="1547" t="s">
        <v>32</v>
      </c>
      <c r="C321" s="1547"/>
      <c r="D321" s="1547"/>
      <c r="E321" s="609"/>
      <c r="F321" s="99"/>
      <c r="G321" s="99"/>
      <c r="H321" s="99"/>
      <c r="I321" s="723"/>
      <c r="J321" s="99"/>
      <c r="K321" s="99"/>
      <c r="L321" s="99"/>
      <c r="M321" s="99"/>
      <c r="N321" s="99"/>
      <c r="O321" s="99"/>
      <c r="P321" s="99"/>
      <c r="Q321" s="99"/>
    </row>
  </sheetData>
  <sheetProtection/>
  <mergeCells count="33">
    <mergeCell ref="D287:E287"/>
    <mergeCell ref="J6:N6"/>
    <mergeCell ref="O6:Q6"/>
    <mergeCell ref="B1:F1"/>
    <mergeCell ref="B2:Q2"/>
    <mergeCell ref="B3:Q3"/>
    <mergeCell ref="P4:Q4"/>
    <mergeCell ref="B6:B7"/>
    <mergeCell ref="C6:C7"/>
    <mergeCell ref="I6:I7"/>
    <mergeCell ref="D6:D7"/>
    <mergeCell ref="C200:D200"/>
    <mergeCell ref="C205:D205"/>
    <mergeCell ref="E6:E7"/>
    <mergeCell ref="F6:F7"/>
    <mergeCell ref="H6:H7"/>
    <mergeCell ref="G6:G7"/>
    <mergeCell ref="B301:D301"/>
    <mergeCell ref="B320:I320"/>
    <mergeCell ref="B321:D321"/>
    <mergeCell ref="B302:E302"/>
    <mergeCell ref="B307:D307"/>
    <mergeCell ref="B308:E308"/>
    <mergeCell ref="B313:D313"/>
    <mergeCell ref="B314:E314"/>
    <mergeCell ref="B319:D319"/>
    <mergeCell ref="D256:F256"/>
    <mergeCell ref="D261:F261"/>
    <mergeCell ref="D266:F266"/>
    <mergeCell ref="D270:F270"/>
    <mergeCell ref="D286:E286"/>
    <mergeCell ref="D284:E284"/>
    <mergeCell ref="D278:H278"/>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P1305"/>
  <sheetViews>
    <sheetView view="pageBreakPreview" zoomScaleNormal="75" zoomScaleSheetLayoutView="100" workbookViewId="0" topLeftCell="A1">
      <selection activeCell="B1" sqref="B1:D1"/>
    </sheetView>
  </sheetViews>
  <sheetFormatPr defaultColWidth="9.00390625" defaultRowHeight="12.75"/>
  <cols>
    <col min="1" max="1" width="3.625" style="318" customWidth="1"/>
    <col min="2" max="2" width="4.75390625" style="3" customWidth="1"/>
    <col min="3" max="3" width="5.625" style="7" customWidth="1"/>
    <col min="4" max="4" width="90.75390625" style="19" customWidth="1"/>
    <col min="5" max="5" width="5.75390625" style="3" customWidth="1"/>
    <col min="6" max="8" width="11.75390625" style="4" customWidth="1"/>
    <col min="9" max="14" width="12.75390625" style="16" customWidth="1"/>
    <col min="15" max="15" width="9.25390625" style="4" bestFit="1" customWidth="1"/>
    <col min="16" max="16384" width="9.125" style="4" customWidth="1"/>
  </cols>
  <sheetData>
    <row r="1" spans="1:14" s="199" customFormat="1" ht="15">
      <c r="A1" s="318"/>
      <c r="B1" s="1589" t="s">
        <v>1266</v>
      </c>
      <c r="C1" s="1589"/>
      <c r="D1" s="1589"/>
      <c r="E1" s="1257"/>
      <c r="F1" s="1258"/>
      <c r="G1" s="1258"/>
      <c r="H1" s="1590"/>
      <c r="I1" s="1590"/>
      <c r="J1" s="1259"/>
      <c r="K1" s="1259"/>
      <c r="L1" s="1259"/>
      <c r="M1" s="1259"/>
      <c r="N1" s="1259"/>
    </row>
    <row r="2" spans="2:14" ht="16.5">
      <c r="B2" s="1591" t="s">
        <v>16</v>
      </c>
      <c r="C2" s="1591"/>
      <c r="D2" s="1591"/>
      <c r="E2" s="1591"/>
      <c r="F2" s="1591"/>
      <c r="G2" s="1591"/>
      <c r="H2" s="1591"/>
      <c r="I2" s="1591"/>
      <c r="J2" s="1591"/>
      <c r="K2" s="1591"/>
      <c r="L2" s="1591"/>
      <c r="M2" s="1591"/>
      <c r="N2" s="1591"/>
    </row>
    <row r="3" spans="1:14" s="6" customFormat="1" ht="16.5">
      <c r="A3" s="318"/>
      <c r="B3" s="1592" t="s">
        <v>1122</v>
      </c>
      <c r="C3" s="1592"/>
      <c r="D3" s="1592"/>
      <c r="E3" s="1592"/>
      <c r="F3" s="1592"/>
      <c r="G3" s="1592"/>
      <c r="H3" s="1592"/>
      <c r="I3" s="1592"/>
      <c r="J3" s="1592"/>
      <c r="K3" s="1592"/>
      <c r="L3" s="1592"/>
      <c r="M3" s="1592"/>
      <c r="N3" s="1592"/>
    </row>
    <row r="4" spans="2:14" ht="17.25">
      <c r="B4" s="15"/>
      <c r="C4" s="1244"/>
      <c r="D4" s="8"/>
      <c r="E4" s="9"/>
      <c r="F4" s="448"/>
      <c r="G4" s="448"/>
      <c r="H4" s="1245"/>
      <c r="I4" s="1246"/>
      <c r="J4" s="1247"/>
      <c r="K4" s="1247"/>
      <c r="L4" s="1247"/>
      <c r="M4" s="1593" t="s">
        <v>0</v>
      </c>
      <c r="N4" s="1593"/>
    </row>
    <row r="5" spans="1:14" s="118" customFormat="1" ht="14.25" thickBot="1">
      <c r="A5" s="318"/>
      <c r="B5" s="1260" t="s">
        <v>1</v>
      </c>
      <c r="C5" s="1260" t="s">
        <v>3</v>
      </c>
      <c r="D5" s="1261" t="s">
        <v>2</v>
      </c>
      <c r="E5" s="1260" t="s">
        <v>4</v>
      </c>
      <c r="F5" s="1260" t="s">
        <v>5</v>
      </c>
      <c r="G5" s="1260" t="s">
        <v>17</v>
      </c>
      <c r="H5" s="1260" t="s">
        <v>18</v>
      </c>
      <c r="I5" s="1260" t="s">
        <v>19</v>
      </c>
      <c r="J5" s="1260" t="s">
        <v>53</v>
      </c>
      <c r="K5" s="1260" t="s">
        <v>33</v>
      </c>
      <c r="L5" s="1260" t="s">
        <v>24</v>
      </c>
      <c r="M5" s="1260" t="s">
        <v>54</v>
      </c>
      <c r="N5" s="1260" t="s">
        <v>55</v>
      </c>
    </row>
    <row r="6" spans="1:14" s="97" customFormat="1" ht="34.5" customHeight="1">
      <c r="A6" s="318"/>
      <c r="B6" s="1583" t="s">
        <v>20</v>
      </c>
      <c r="C6" s="1585" t="s">
        <v>21</v>
      </c>
      <c r="D6" s="1587" t="s">
        <v>6</v>
      </c>
      <c r="E6" s="1579" t="s">
        <v>22</v>
      </c>
      <c r="F6" s="1581" t="s">
        <v>451</v>
      </c>
      <c r="G6" s="1581" t="s">
        <v>452</v>
      </c>
      <c r="H6" s="1594" t="s">
        <v>640</v>
      </c>
      <c r="I6" s="1596" t="s">
        <v>481</v>
      </c>
      <c r="J6" s="1598" t="s">
        <v>56</v>
      </c>
      <c r="K6" s="1598"/>
      <c r="L6" s="1598"/>
      <c r="M6" s="1598"/>
      <c r="N6" s="1599"/>
    </row>
    <row r="7" spans="1:14" s="97" customFormat="1" ht="45.75" thickBot="1">
      <c r="A7" s="318"/>
      <c r="B7" s="1584"/>
      <c r="C7" s="1586"/>
      <c r="D7" s="1588"/>
      <c r="E7" s="1580"/>
      <c r="F7" s="1582"/>
      <c r="G7" s="1582"/>
      <c r="H7" s="1595"/>
      <c r="I7" s="1597"/>
      <c r="J7" s="142" t="s">
        <v>57</v>
      </c>
      <c r="K7" s="142" t="s">
        <v>58</v>
      </c>
      <c r="L7" s="142" t="s">
        <v>59</v>
      </c>
      <c r="M7" s="142" t="s">
        <v>60</v>
      </c>
      <c r="N7" s="143" t="s">
        <v>61</v>
      </c>
    </row>
    <row r="8" spans="1:14" s="3" customFormat="1" ht="22.5" customHeight="1" thickTop="1">
      <c r="A8" s="319">
        <v>1</v>
      </c>
      <c r="B8" s="144">
        <v>17</v>
      </c>
      <c r="C8" s="145">
        <v>1</v>
      </c>
      <c r="D8" s="146" t="s">
        <v>62</v>
      </c>
      <c r="E8" s="145" t="s">
        <v>24</v>
      </c>
      <c r="F8" s="147">
        <v>4800</v>
      </c>
      <c r="G8" s="147">
        <v>5000</v>
      </c>
      <c r="H8" s="148">
        <v>5120</v>
      </c>
      <c r="I8" s="149"/>
      <c r="J8" s="150"/>
      <c r="K8" s="150"/>
      <c r="L8" s="150"/>
      <c r="M8" s="150"/>
      <c r="N8" s="151"/>
    </row>
    <row r="9" spans="1:14" s="1362" customFormat="1" ht="18" customHeight="1">
      <c r="A9" s="319">
        <v>2</v>
      </c>
      <c r="B9" s="1354"/>
      <c r="C9" s="1355"/>
      <c r="D9" s="1356" t="s">
        <v>453</v>
      </c>
      <c r="E9" s="1355"/>
      <c r="F9" s="1357"/>
      <c r="G9" s="1357"/>
      <c r="H9" s="1358"/>
      <c r="I9" s="1359">
        <f>SUM(J9:N9)</f>
        <v>7000</v>
      </c>
      <c r="J9" s="1360"/>
      <c r="K9" s="1360"/>
      <c r="L9" s="1360">
        <v>6000</v>
      </c>
      <c r="M9" s="1360"/>
      <c r="N9" s="1361">
        <v>1000</v>
      </c>
    </row>
    <row r="10" spans="1:14" s="97" customFormat="1" ht="18" customHeight="1">
      <c r="A10" s="319">
        <v>3</v>
      </c>
      <c r="B10" s="1220"/>
      <c r="C10" s="1221"/>
      <c r="D10" s="751" t="s">
        <v>1080</v>
      </c>
      <c r="E10" s="1221"/>
      <c r="F10" s="1222"/>
      <c r="G10" s="1222"/>
      <c r="H10" s="1223"/>
      <c r="I10" s="157">
        <f>SUM(J10:N10)</f>
        <v>6918</v>
      </c>
      <c r="J10" s="150">
        <v>0</v>
      </c>
      <c r="K10" s="150">
        <v>0</v>
      </c>
      <c r="L10" s="150">
        <v>5918</v>
      </c>
      <c r="M10" s="150">
        <v>0</v>
      </c>
      <c r="N10" s="151">
        <v>1000</v>
      </c>
    </row>
    <row r="11" spans="1:14" s="11" customFormat="1" ht="18" customHeight="1">
      <c r="A11" s="319">
        <v>4</v>
      </c>
      <c r="B11" s="152"/>
      <c r="C11" s="153"/>
      <c r="D11" s="750" t="s">
        <v>839</v>
      </c>
      <c r="E11" s="153"/>
      <c r="F11" s="155"/>
      <c r="G11" s="155"/>
      <c r="H11" s="156"/>
      <c r="I11" s="1047">
        <f>SUM(J11:N11)</f>
        <v>0</v>
      </c>
      <c r="J11" s="756"/>
      <c r="K11" s="756"/>
      <c r="L11" s="756"/>
      <c r="M11" s="756"/>
      <c r="N11" s="163"/>
    </row>
    <row r="12" spans="1:14" s="11" customFormat="1" ht="18" customHeight="1">
      <c r="A12" s="319">
        <v>5</v>
      </c>
      <c r="B12" s="152"/>
      <c r="C12" s="153"/>
      <c r="D12" s="751" t="s">
        <v>1120</v>
      </c>
      <c r="E12" s="153"/>
      <c r="F12" s="155"/>
      <c r="G12" s="155"/>
      <c r="H12" s="156"/>
      <c r="I12" s="157">
        <f>SUM(J12:N12)</f>
        <v>6918</v>
      </c>
      <c r="J12" s="150">
        <f>SUM(J10:J11)</f>
        <v>0</v>
      </c>
      <c r="K12" s="150">
        <f>SUM(K10:K11)</f>
        <v>0</v>
      </c>
      <c r="L12" s="150">
        <f>SUM(L10:L11)</f>
        <v>5918</v>
      </c>
      <c r="M12" s="150">
        <f>SUM(M10:M11)</f>
        <v>0</v>
      </c>
      <c r="N12" s="151">
        <f>SUM(N10:N11)</f>
        <v>1000</v>
      </c>
    </row>
    <row r="13" spans="1:16" s="3" customFormat="1" ht="22.5" customHeight="1">
      <c r="A13" s="319">
        <v>6</v>
      </c>
      <c r="B13" s="144"/>
      <c r="C13" s="145">
        <f>C8+1</f>
        <v>2</v>
      </c>
      <c r="D13" s="146" t="s">
        <v>1056</v>
      </c>
      <c r="E13" s="145" t="s">
        <v>24</v>
      </c>
      <c r="F13" s="147">
        <v>3415</v>
      </c>
      <c r="G13" s="147">
        <v>3000</v>
      </c>
      <c r="H13" s="148">
        <v>3457</v>
      </c>
      <c r="I13" s="149"/>
      <c r="J13" s="150"/>
      <c r="K13" s="150"/>
      <c r="L13" s="150"/>
      <c r="M13" s="150"/>
      <c r="N13" s="151"/>
      <c r="P13" s="11"/>
    </row>
    <row r="14" spans="1:14" s="1362" customFormat="1" ht="18" customHeight="1">
      <c r="A14" s="319">
        <v>7</v>
      </c>
      <c r="B14" s="1354"/>
      <c r="C14" s="1355"/>
      <c r="D14" s="1356" t="s">
        <v>453</v>
      </c>
      <c r="E14" s="1355"/>
      <c r="F14" s="1357"/>
      <c r="G14" s="1357"/>
      <c r="H14" s="1358"/>
      <c r="I14" s="1359">
        <f>SUM(J14:N14)</f>
        <v>5000</v>
      </c>
      <c r="J14" s="1360"/>
      <c r="K14" s="1360"/>
      <c r="L14" s="1360">
        <v>5000</v>
      </c>
      <c r="M14" s="1360"/>
      <c r="N14" s="1361"/>
    </row>
    <row r="15" spans="1:14" s="97" customFormat="1" ht="18" customHeight="1">
      <c r="A15" s="319">
        <v>8</v>
      </c>
      <c r="B15" s="1220"/>
      <c r="C15" s="1221"/>
      <c r="D15" s="751" t="s">
        <v>1080</v>
      </c>
      <c r="E15" s="1221"/>
      <c r="F15" s="1222"/>
      <c r="G15" s="1222"/>
      <c r="H15" s="1223"/>
      <c r="I15" s="157">
        <f>SUM(J15:N15)</f>
        <v>5115</v>
      </c>
      <c r="J15" s="592">
        <v>100</v>
      </c>
      <c r="K15" s="592">
        <v>70</v>
      </c>
      <c r="L15" s="592">
        <v>4145</v>
      </c>
      <c r="M15" s="592">
        <v>0</v>
      </c>
      <c r="N15" s="584">
        <v>800</v>
      </c>
    </row>
    <row r="16" spans="1:14" s="11" customFormat="1" ht="18" customHeight="1">
      <c r="A16" s="319">
        <v>9</v>
      </c>
      <c r="B16" s="152"/>
      <c r="C16" s="153"/>
      <c r="D16" s="750" t="s">
        <v>839</v>
      </c>
      <c r="E16" s="153"/>
      <c r="F16" s="155"/>
      <c r="G16" s="155"/>
      <c r="H16" s="156"/>
      <c r="I16" s="1047">
        <f>SUM(J16:N16)</f>
        <v>0</v>
      </c>
      <c r="J16" s="205"/>
      <c r="K16" s="205"/>
      <c r="L16" s="205"/>
      <c r="M16" s="205"/>
      <c r="N16" s="206"/>
    </row>
    <row r="17" spans="1:14" s="11" customFormat="1" ht="18" customHeight="1">
      <c r="A17" s="319">
        <v>10</v>
      </c>
      <c r="B17" s="152"/>
      <c r="C17" s="153"/>
      <c r="D17" s="751" t="s">
        <v>1120</v>
      </c>
      <c r="E17" s="153"/>
      <c r="F17" s="155"/>
      <c r="G17" s="155"/>
      <c r="H17" s="156"/>
      <c r="I17" s="157">
        <f>SUM(J17:N17)</f>
        <v>5115</v>
      </c>
      <c r="J17" s="592">
        <f>SUM(J15:J16)</f>
        <v>100</v>
      </c>
      <c r="K17" s="592">
        <f>SUM(K15:K16)</f>
        <v>70</v>
      </c>
      <c r="L17" s="592">
        <f>SUM(L15:L16)</f>
        <v>4145</v>
      </c>
      <c r="M17" s="592">
        <f>SUM(M15:M16)</f>
        <v>0</v>
      </c>
      <c r="N17" s="584">
        <f>SUM(N15:N16)</f>
        <v>800</v>
      </c>
    </row>
    <row r="18" spans="1:16" s="3" customFormat="1" ht="22.5" customHeight="1">
      <c r="A18" s="319">
        <v>11</v>
      </c>
      <c r="B18" s="144"/>
      <c r="C18" s="145">
        <f>C13+1</f>
        <v>3</v>
      </c>
      <c r="D18" s="146" t="s">
        <v>63</v>
      </c>
      <c r="E18" s="145" t="s">
        <v>25</v>
      </c>
      <c r="F18" s="147">
        <v>6900</v>
      </c>
      <c r="G18" s="147">
        <v>9000</v>
      </c>
      <c r="H18" s="148">
        <v>10408</v>
      </c>
      <c r="I18" s="164"/>
      <c r="J18" s="165"/>
      <c r="K18" s="165"/>
      <c r="L18" s="165"/>
      <c r="M18" s="165"/>
      <c r="N18" s="166"/>
      <c r="P18" s="11"/>
    </row>
    <row r="19" spans="1:14" s="1362" customFormat="1" ht="18" customHeight="1">
      <c r="A19" s="319">
        <v>12</v>
      </c>
      <c r="B19" s="1354"/>
      <c r="C19" s="1355"/>
      <c r="D19" s="1356" t="s">
        <v>453</v>
      </c>
      <c r="E19" s="1355"/>
      <c r="F19" s="1357"/>
      <c r="G19" s="1357"/>
      <c r="H19" s="1358"/>
      <c r="I19" s="1359">
        <f>SUM(J19:N19)</f>
        <v>10000</v>
      </c>
      <c r="J19" s="1360">
        <v>2000</v>
      </c>
      <c r="K19" s="1360">
        <v>1000</v>
      </c>
      <c r="L19" s="1360">
        <v>7000</v>
      </c>
      <c r="M19" s="1360"/>
      <c r="N19" s="1361"/>
    </row>
    <row r="20" spans="1:14" s="97" customFormat="1" ht="18" customHeight="1">
      <c r="A20" s="319">
        <v>13</v>
      </c>
      <c r="B20" s="1220"/>
      <c r="C20" s="1221"/>
      <c r="D20" s="751" t="s">
        <v>1080</v>
      </c>
      <c r="E20" s="1221"/>
      <c r="F20" s="1222"/>
      <c r="G20" s="1222"/>
      <c r="H20" s="1223"/>
      <c r="I20" s="157">
        <f>SUM(J20:N20)</f>
        <v>15000</v>
      </c>
      <c r="J20" s="592">
        <v>2000</v>
      </c>
      <c r="K20" s="592">
        <v>1000</v>
      </c>
      <c r="L20" s="592">
        <v>12000</v>
      </c>
      <c r="M20" s="592">
        <v>0</v>
      </c>
      <c r="N20" s="584">
        <v>0</v>
      </c>
    </row>
    <row r="21" spans="1:14" s="11" customFormat="1" ht="18" customHeight="1">
      <c r="A21" s="319">
        <v>14</v>
      </c>
      <c r="B21" s="152"/>
      <c r="C21" s="153"/>
      <c r="D21" s="750" t="s">
        <v>839</v>
      </c>
      <c r="E21" s="153"/>
      <c r="F21" s="155"/>
      <c r="G21" s="155"/>
      <c r="H21" s="156"/>
      <c r="I21" s="1047">
        <f>SUM(J21:N21)</f>
        <v>0</v>
      </c>
      <c r="J21" s="205"/>
      <c r="K21" s="205"/>
      <c r="L21" s="205"/>
      <c r="M21" s="205"/>
      <c r="N21" s="206"/>
    </row>
    <row r="22" spans="1:14" s="11" customFormat="1" ht="18" customHeight="1">
      <c r="A22" s="319">
        <v>15</v>
      </c>
      <c r="B22" s="152"/>
      <c r="C22" s="153"/>
      <c r="D22" s="751" t="s">
        <v>1120</v>
      </c>
      <c r="E22" s="153"/>
      <c r="F22" s="155"/>
      <c r="G22" s="155"/>
      <c r="H22" s="156"/>
      <c r="I22" s="157">
        <f>SUM(J22:N22)</f>
        <v>15000</v>
      </c>
      <c r="J22" s="592">
        <f>SUM(J20:J21)</f>
        <v>2000</v>
      </c>
      <c r="K22" s="592">
        <f>SUM(K20:K21)</f>
        <v>1000</v>
      </c>
      <c r="L22" s="592">
        <f>SUM(L20:L21)</f>
        <v>12000</v>
      </c>
      <c r="M22" s="592">
        <f>SUM(M20:M21)</f>
        <v>0</v>
      </c>
      <c r="N22" s="584">
        <f>SUM(N20:N21)</f>
        <v>0</v>
      </c>
    </row>
    <row r="23" spans="1:16" s="3" customFormat="1" ht="22.5" customHeight="1">
      <c r="A23" s="319">
        <v>16</v>
      </c>
      <c r="B23" s="144"/>
      <c r="C23" s="145">
        <f>C18+1</f>
        <v>4</v>
      </c>
      <c r="D23" s="146" t="s">
        <v>64</v>
      </c>
      <c r="E23" s="145" t="s">
        <v>25</v>
      </c>
      <c r="F23" s="147">
        <v>12878</v>
      </c>
      <c r="G23" s="147">
        <v>12000</v>
      </c>
      <c r="H23" s="148">
        <v>13465</v>
      </c>
      <c r="I23" s="157"/>
      <c r="J23" s="158"/>
      <c r="K23" s="158"/>
      <c r="L23" s="158"/>
      <c r="M23" s="158"/>
      <c r="N23" s="159"/>
      <c r="P23" s="11"/>
    </row>
    <row r="24" spans="1:14" s="1362" customFormat="1" ht="18" customHeight="1">
      <c r="A24" s="319">
        <v>17</v>
      </c>
      <c r="B24" s="1354"/>
      <c r="C24" s="1355"/>
      <c r="D24" s="1356" t="s">
        <v>453</v>
      </c>
      <c r="E24" s="1355"/>
      <c r="F24" s="1357"/>
      <c r="G24" s="1357"/>
      <c r="H24" s="1358"/>
      <c r="I24" s="1359">
        <f>SUM(J24:N24)</f>
        <v>13000</v>
      </c>
      <c r="J24" s="1360"/>
      <c r="K24" s="1360"/>
      <c r="L24" s="1360">
        <v>13000</v>
      </c>
      <c r="M24" s="1360"/>
      <c r="N24" s="1361"/>
    </row>
    <row r="25" spans="1:14" s="97" customFormat="1" ht="18" customHeight="1">
      <c r="A25" s="319">
        <v>18</v>
      </c>
      <c r="B25" s="1220"/>
      <c r="C25" s="1221"/>
      <c r="D25" s="751" t="s">
        <v>1080</v>
      </c>
      <c r="E25" s="1221"/>
      <c r="F25" s="1222"/>
      <c r="G25" s="1222"/>
      <c r="H25" s="1223"/>
      <c r="I25" s="157">
        <f>SUM(J25:N25)</f>
        <v>15814</v>
      </c>
      <c r="J25" s="592">
        <v>0</v>
      </c>
      <c r="K25" s="592">
        <v>0</v>
      </c>
      <c r="L25" s="592">
        <v>15814</v>
      </c>
      <c r="M25" s="592">
        <v>0</v>
      </c>
      <c r="N25" s="584">
        <v>0</v>
      </c>
    </row>
    <row r="26" spans="1:14" s="11" customFormat="1" ht="18" customHeight="1">
      <c r="A26" s="319">
        <v>19</v>
      </c>
      <c r="B26" s="152"/>
      <c r="C26" s="153"/>
      <c r="D26" s="750" t="s">
        <v>839</v>
      </c>
      <c r="E26" s="153"/>
      <c r="F26" s="155"/>
      <c r="G26" s="155"/>
      <c r="H26" s="156"/>
      <c r="I26" s="1047">
        <f>SUM(J26:N26)</f>
        <v>0</v>
      </c>
      <c r="J26" s="205"/>
      <c r="K26" s="205"/>
      <c r="L26" s="205"/>
      <c r="M26" s="205"/>
      <c r="N26" s="206"/>
    </row>
    <row r="27" spans="1:14" s="11" customFormat="1" ht="18" customHeight="1">
      <c r="A27" s="319">
        <v>20</v>
      </c>
      <c r="B27" s="152"/>
      <c r="C27" s="153"/>
      <c r="D27" s="751" t="s">
        <v>1120</v>
      </c>
      <c r="E27" s="153"/>
      <c r="F27" s="155"/>
      <c r="G27" s="155"/>
      <c r="H27" s="156"/>
      <c r="I27" s="157">
        <f>SUM(J27:N27)</f>
        <v>15814</v>
      </c>
      <c r="J27" s="592">
        <f>SUM(J25:J26)</f>
        <v>0</v>
      </c>
      <c r="K27" s="592">
        <f>SUM(K25:K26)</f>
        <v>0</v>
      </c>
      <c r="L27" s="592">
        <f>SUM(L25:L26)</f>
        <v>15814</v>
      </c>
      <c r="M27" s="592">
        <f>SUM(M25:M26)</f>
        <v>0</v>
      </c>
      <c r="N27" s="584">
        <f>SUM(N25:N26)</f>
        <v>0</v>
      </c>
    </row>
    <row r="28" spans="1:16" s="3" customFormat="1" ht="22.5" customHeight="1">
      <c r="A28" s="319">
        <v>21</v>
      </c>
      <c r="B28" s="144"/>
      <c r="C28" s="145">
        <f>C23+1</f>
        <v>5</v>
      </c>
      <c r="D28" s="146" t="s">
        <v>14</v>
      </c>
      <c r="E28" s="145" t="s">
        <v>25</v>
      </c>
      <c r="F28" s="147">
        <v>6655</v>
      </c>
      <c r="G28" s="147">
        <v>7000</v>
      </c>
      <c r="H28" s="148">
        <v>7666</v>
      </c>
      <c r="I28" s="164"/>
      <c r="J28" s="165"/>
      <c r="K28" s="165"/>
      <c r="L28" s="165"/>
      <c r="M28" s="165"/>
      <c r="N28" s="166"/>
      <c r="O28" s="11"/>
      <c r="P28" s="11"/>
    </row>
    <row r="29" spans="1:14" s="1362" customFormat="1" ht="18" customHeight="1">
      <c r="A29" s="319">
        <v>22</v>
      </c>
      <c r="B29" s="1354"/>
      <c r="C29" s="1355"/>
      <c r="D29" s="1356" t="s">
        <v>453</v>
      </c>
      <c r="E29" s="1355"/>
      <c r="F29" s="1357"/>
      <c r="G29" s="1357"/>
      <c r="H29" s="1358"/>
      <c r="I29" s="1359">
        <f>SUM(J29:N29)</f>
        <v>8500</v>
      </c>
      <c r="J29" s="1360">
        <v>4000</v>
      </c>
      <c r="K29" s="1360">
        <v>1700</v>
      </c>
      <c r="L29" s="1360">
        <v>2800</v>
      </c>
      <c r="M29" s="1360"/>
      <c r="N29" s="1361"/>
    </row>
    <row r="30" spans="1:14" s="97" customFormat="1" ht="18" customHeight="1">
      <c r="A30" s="319">
        <v>23</v>
      </c>
      <c r="B30" s="1220"/>
      <c r="C30" s="1221"/>
      <c r="D30" s="751" t="s">
        <v>1080</v>
      </c>
      <c r="E30" s="1221"/>
      <c r="F30" s="1222"/>
      <c r="G30" s="1222"/>
      <c r="H30" s="1223"/>
      <c r="I30" s="157">
        <f>SUM(J30:N30)</f>
        <v>8620</v>
      </c>
      <c r="J30" s="592">
        <v>4000</v>
      </c>
      <c r="K30" s="592">
        <v>1700</v>
      </c>
      <c r="L30" s="592">
        <v>2576</v>
      </c>
      <c r="M30" s="592">
        <v>0</v>
      </c>
      <c r="N30" s="584">
        <v>344</v>
      </c>
    </row>
    <row r="31" spans="1:14" s="11" customFormat="1" ht="18" customHeight="1">
      <c r="A31" s="319">
        <v>24</v>
      </c>
      <c r="B31" s="152"/>
      <c r="C31" s="153"/>
      <c r="D31" s="750" t="s">
        <v>839</v>
      </c>
      <c r="E31" s="153"/>
      <c r="F31" s="155"/>
      <c r="G31" s="155"/>
      <c r="H31" s="156"/>
      <c r="I31" s="1047">
        <f>SUM(J31:N31)</f>
        <v>0</v>
      </c>
      <c r="J31" s="205"/>
      <c r="K31" s="205"/>
      <c r="L31" s="205"/>
      <c r="M31" s="205"/>
      <c r="N31" s="206"/>
    </row>
    <row r="32" spans="1:14" s="11" customFormat="1" ht="18" customHeight="1">
      <c r="A32" s="319">
        <v>25</v>
      </c>
      <c r="B32" s="152"/>
      <c r="C32" s="153"/>
      <c r="D32" s="751" t="s">
        <v>1120</v>
      </c>
      <c r="E32" s="153"/>
      <c r="F32" s="155"/>
      <c r="G32" s="155"/>
      <c r="H32" s="156"/>
      <c r="I32" s="157">
        <f>SUM(J32:N32)</f>
        <v>8620</v>
      </c>
      <c r="J32" s="592">
        <f>SUM(J30:J31)</f>
        <v>4000</v>
      </c>
      <c r="K32" s="592">
        <f>SUM(K30:K31)</f>
        <v>1700</v>
      </c>
      <c r="L32" s="592">
        <f>SUM(L30:L31)</f>
        <v>2576</v>
      </c>
      <c r="M32" s="592">
        <f>SUM(M30:M31)</f>
        <v>0</v>
      </c>
      <c r="N32" s="584">
        <f>SUM(N30:N31)</f>
        <v>344</v>
      </c>
    </row>
    <row r="33" spans="1:16" s="3" customFormat="1" ht="22.5" customHeight="1">
      <c r="A33" s="319">
        <v>26</v>
      </c>
      <c r="B33" s="144"/>
      <c r="C33" s="145">
        <f>C28+1</f>
        <v>6</v>
      </c>
      <c r="D33" s="146" t="s">
        <v>585</v>
      </c>
      <c r="E33" s="145" t="s">
        <v>25</v>
      </c>
      <c r="F33" s="147">
        <v>1000</v>
      </c>
      <c r="G33" s="147">
        <v>1000</v>
      </c>
      <c r="H33" s="148">
        <v>1000</v>
      </c>
      <c r="I33" s="164"/>
      <c r="J33" s="165"/>
      <c r="K33" s="165"/>
      <c r="L33" s="165"/>
      <c r="M33" s="165"/>
      <c r="N33" s="166"/>
      <c r="O33" s="11"/>
      <c r="P33" s="11"/>
    </row>
    <row r="34" spans="1:14" s="1362" customFormat="1" ht="18" customHeight="1">
      <c r="A34" s="319">
        <v>27</v>
      </c>
      <c r="B34" s="1354"/>
      <c r="C34" s="1355"/>
      <c r="D34" s="1356" t="s">
        <v>453</v>
      </c>
      <c r="E34" s="1355"/>
      <c r="F34" s="1357"/>
      <c r="G34" s="1357"/>
      <c r="H34" s="1358"/>
      <c r="I34" s="1359">
        <f>SUM(J34:N34)</f>
        <v>1000</v>
      </c>
      <c r="J34" s="1360"/>
      <c r="K34" s="1360"/>
      <c r="L34" s="1360">
        <v>1000</v>
      </c>
      <c r="M34" s="1360"/>
      <c r="N34" s="1361"/>
    </row>
    <row r="35" spans="1:14" s="97" customFormat="1" ht="18" customHeight="1">
      <c r="A35" s="319">
        <v>28</v>
      </c>
      <c r="B35" s="1220"/>
      <c r="C35" s="1221"/>
      <c r="D35" s="751" t="s">
        <v>1080</v>
      </c>
      <c r="E35" s="1221"/>
      <c r="F35" s="1222"/>
      <c r="G35" s="1222"/>
      <c r="H35" s="1223"/>
      <c r="I35" s="157">
        <f>SUM(J35:N35)</f>
        <v>1000</v>
      </c>
      <c r="J35" s="592">
        <v>0</v>
      </c>
      <c r="K35" s="592">
        <v>0</v>
      </c>
      <c r="L35" s="592">
        <v>1000</v>
      </c>
      <c r="M35" s="592">
        <v>0</v>
      </c>
      <c r="N35" s="584">
        <v>0</v>
      </c>
    </row>
    <row r="36" spans="1:14" s="11" customFormat="1" ht="18" customHeight="1">
      <c r="A36" s="319">
        <v>29</v>
      </c>
      <c r="B36" s="152"/>
      <c r="C36" s="153"/>
      <c r="D36" s="750" t="s">
        <v>644</v>
      </c>
      <c r="E36" s="153"/>
      <c r="F36" s="155"/>
      <c r="G36" s="155"/>
      <c r="H36" s="156"/>
      <c r="I36" s="1047">
        <f>SUM(J36:N36)</f>
        <v>0</v>
      </c>
      <c r="J36" s="205"/>
      <c r="K36" s="205"/>
      <c r="L36" s="205"/>
      <c r="M36" s="205"/>
      <c r="N36" s="206"/>
    </row>
    <row r="37" spans="1:14" s="11" customFormat="1" ht="18" customHeight="1">
      <c r="A37" s="319">
        <v>30</v>
      </c>
      <c r="B37" s="152"/>
      <c r="C37" s="153"/>
      <c r="D37" s="751" t="s">
        <v>1120</v>
      </c>
      <c r="E37" s="153"/>
      <c r="F37" s="155"/>
      <c r="G37" s="155"/>
      <c r="H37" s="156"/>
      <c r="I37" s="157">
        <f>SUM(J37:N37)</f>
        <v>1000</v>
      </c>
      <c r="J37" s="592">
        <f>SUM(J35:J36)</f>
        <v>0</v>
      </c>
      <c r="K37" s="592">
        <f>SUM(K35:K36)</f>
        <v>0</v>
      </c>
      <c r="L37" s="592">
        <f>SUM(L35:L36)</f>
        <v>1000</v>
      </c>
      <c r="M37" s="592">
        <f>SUM(M35:M36)</f>
        <v>0</v>
      </c>
      <c r="N37" s="584">
        <f>SUM(N35:N36)</f>
        <v>0</v>
      </c>
    </row>
    <row r="38" spans="1:16" s="3" customFormat="1" ht="22.5" customHeight="1">
      <c r="A38" s="319">
        <v>31</v>
      </c>
      <c r="B38" s="144"/>
      <c r="C38" s="145">
        <f>C33+1</f>
        <v>7</v>
      </c>
      <c r="D38" s="146" t="s">
        <v>12</v>
      </c>
      <c r="E38" s="145" t="s">
        <v>25</v>
      </c>
      <c r="F38" s="147">
        <f>SUM(F43:F74)</f>
        <v>49435</v>
      </c>
      <c r="G38" s="147">
        <f>SUM(G43:G74)</f>
        <v>47300</v>
      </c>
      <c r="H38" s="148">
        <f>SUM(H43:H74)</f>
        <v>45464</v>
      </c>
      <c r="I38" s="164"/>
      <c r="J38" s="165"/>
      <c r="K38" s="165"/>
      <c r="L38" s="165"/>
      <c r="M38" s="165"/>
      <c r="N38" s="166"/>
      <c r="O38" s="11"/>
      <c r="P38" s="11"/>
    </row>
    <row r="39" spans="1:14" s="1362" customFormat="1" ht="18" customHeight="1">
      <c r="A39" s="319">
        <v>32</v>
      </c>
      <c r="B39" s="1354"/>
      <c r="C39" s="1355"/>
      <c r="D39" s="1356" t="s">
        <v>453</v>
      </c>
      <c r="E39" s="1355"/>
      <c r="F39" s="1357"/>
      <c r="G39" s="1357"/>
      <c r="H39" s="1358"/>
      <c r="I39" s="1359">
        <f>SUM(J39:N39)</f>
        <v>66000</v>
      </c>
      <c r="J39" s="1363">
        <f aca="true" t="shared" si="0" ref="J39:N41">J44+J49+J54+J59+J64+J69+J74</f>
        <v>0</v>
      </c>
      <c r="K39" s="1363">
        <f t="shared" si="0"/>
        <v>0</v>
      </c>
      <c r="L39" s="1363">
        <f t="shared" si="0"/>
        <v>0</v>
      </c>
      <c r="M39" s="1363">
        <f t="shared" si="0"/>
        <v>0</v>
      </c>
      <c r="N39" s="1361">
        <f t="shared" si="0"/>
        <v>66000</v>
      </c>
    </row>
    <row r="40" spans="1:14" s="97" customFormat="1" ht="18" customHeight="1">
      <c r="A40" s="319">
        <v>33</v>
      </c>
      <c r="B40" s="1220"/>
      <c r="C40" s="1221"/>
      <c r="D40" s="751" t="s">
        <v>1080</v>
      </c>
      <c r="E40" s="1221"/>
      <c r="F40" s="1222"/>
      <c r="G40" s="1222"/>
      <c r="H40" s="1223"/>
      <c r="I40" s="157">
        <f>SUM(J40:N40)</f>
        <v>65200</v>
      </c>
      <c r="J40" s="583">
        <f>F41</f>
        <v>0</v>
      </c>
      <c r="K40" s="583">
        <f t="shared" si="0"/>
        <v>0</v>
      </c>
      <c r="L40" s="583">
        <v>10200</v>
      </c>
      <c r="M40" s="583">
        <f t="shared" si="0"/>
        <v>0</v>
      </c>
      <c r="N40" s="1115">
        <f t="shared" si="0"/>
        <v>55000</v>
      </c>
    </row>
    <row r="41" spans="1:14" s="11" customFormat="1" ht="18" customHeight="1">
      <c r="A41" s="319">
        <v>34</v>
      </c>
      <c r="B41" s="152"/>
      <c r="C41" s="153"/>
      <c r="D41" s="750" t="s">
        <v>839</v>
      </c>
      <c r="E41" s="153"/>
      <c r="F41" s="155"/>
      <c r="G41" s="155"/>
      <c r="H41" s="156"/>
      <c r="I41" s="1047">
        <f>SUM(J41:N41)</f>
        <v>-3000</v>
      </c>
      <c r="J41" s="205">
        <f t="shared" si="0"/>
        <v>0</v>
      </c>
      <c r="K41" s="205">
        <f t="shared" si="0"/>
        <v>0</v>
      </c>
      <c r="L41" s="205"/>
      <c r="M41" s="205">
        <f t="shared" si="0"/>
        <v>0</v>
      </c>
      <c r="N41" s="206">
        <f t="shared" si="0"/>
        <v>-3000</v>
      </c>
    </row>
    <row r="42" spans="1:14" s="11" customFormat="1" ht="18" customHeight="1">
      <c r="A42" s="319">
        <v>35</v>
      </c>
      <c r="B42" s="152"/>
      <c r="C42" s="153"/>
      <c r="D42" s="751" t="s">
        <v>1120</v>
      </c>
      <c r="E42" s="153"/>
      <c r="F42" s="155"/>
      <c r="G42" s="155"/>
      <c r="H42" s="156"/>
      <c r="I42" s="157">
        <f>SUM(J42:N42)</f>
        <v>62200</v>
      </c>
      <c r="J42" s="583">
        <f>SUM(J40:J41)</f>
        <v>0</v>
      </c>
      <c r="K42" s="583">
        <f>SUM(K40:K41)</f>
        <v>0</v>
      </c>
      <c r="L42" s="583">
        <f>SUM(L40:L41)</f>
        <v>10200</v>
      </c>
      <c r="M42" s="583">
        <f>SUM(M40:M41)</f>
        <v>0</v>
      </c>
      <c r="N42" s="1115">
        <f>SUM(N40:N41)</f>
        <v>52000</v>
      </c>
    </row>
    <row r="43" spans="1:16" s="12" customFormat="1" ht="18" customHeight="1">
      <c r="A43" s="319">
        <v>36</v>
      </c>
      <c r="B43" s="168"/>
      <c r="C43" s="169"/>
      <c r="D43" s="585" t="s">
        <v>65</v>
      </c>
      <c r="E43" s="170"/>
      <c r="F43" s="171">
        <v>22000</v>
      </c>
      <c r="G43" s="171">
        <v>22000</v>
      </c>
      <c r="H43" s="172">
        <v>22000</v>
      </c>
      <c r="I43" s="181"/>
      <c r="J43" s="205"/>
      <c r="K43" s="205"/>
      <c r="L43" s="205"/>
      <c r="M43" s="205"/>
      <c r="N43" s="206"/>
      <c r="P43" s="11"/>
    </row>
    <row r="44" spans="1:16" s="1371" customFormat="1" ht="18" customHeight="1">
      <c r="A44" s="319">
        <v>37</v>
      </c>
      <c r="B44" s="1364"/>
      <c r="C44" s="1365"/>
      <c r="D44" s="1366" t="s">
        <v>453</v>
      </c>
      <c r="E44" s="1365"/>
      <c r="F44" s="1367"/>
      <c r="G44" s="1367"/>
      <c r="H44" s="1368"/>
      <c r="I44" s="1369">
        <f>SUM(J44:N44)</f>
        <v>30000</v>
      </c>
      <c r="J44" s="1363"/>
      <c r="K44" s="1363"/>
      <c r="L44" s="1363"/>
      <c r="M44" s="1363"/>
      <c r="N44" s="1370">
        <v>30000</v>
      </c>
      <c r="P44" s="1362"/>
    </row>
    <row r="45" spans="1:16" s="137" customFormat="1" ht="18" customHeight="1">
      <c r="A45" s="319">
        <v>38</v>
      </c>
      <c r="B45" s="1228"/>
      <c r="C45" s="1229"/>
      <c r="D45" s="763" t="s">
        <v>1080</v>
      </c>
      <c r="E45" s="1229"/>
      <c r="F45" s="1230"/>
      <c r="G45" s="1230"/>
      <c r="H45" s="1231"/>
      <c r="I45" s="181">
        <f>SUM(J45:N45)</f>
        <v>30000</v>
      </c>
      <c r="J45" s="202">
        <v>0</v>
      </c>
      <c r="K45" s="202">
        <v>0</v>
      </c>
      <c r="L45" s="202">
        <v>0</v>
      </c>
      <c r="M45" s="202">
        <v>0</v>
      </c>
      <c r="N45" s="203">
        <v>30000</v>
      </c>
      <c r="P45" s="97"/>
    </row>
    <row r="46" spans="1:16" s="12" customFormat="1" ht="18" customHeight="1">
      <c r="A46" s="319">
        <v>39</v>
      </c>
      <c r="B46" s="752"/>
      <c r="C46" s="753"/>
      <c r="D46" s="586" t="s">
        <v>644</v>
      </c>
      <c r="E46" s="753"/>
      <c r="F46" s="754"/>
      <c r="G46" s="754"/>
      <c r="H46" s="755"/>
      <c r="I46" s="1047">
        <f>SUM(J46:N46)</f>
        <v>0</v>
      </c>
      <c r="J46" s="756"/>
      <c r="K46" s="756"/>
      <c r="L46" s="756"/>
      <c r="M46" s="756"/>
      <c r="N46" s="163"/>
      <c r="P46" s="11"/>
    </row>
    <row r="47" spans="1:16" s="12" customFormat="1" ht="18" customHeight="1">
      <c r="A47" s="319">
        <v>40</v>
      </c>
      <c r="B47" s="752"/>
      <c r="C47" s="753"/>
      <c r="D47" s="763" t="s">
        <v>1120</v>
      </c>
      <c r="E47" s="753"/>
      <c r="F47" s="754"/>
      <c r="G47" s="754"/>
      <c r="H47" s="755"/>
      <c r="I47" s="181">
        <f>SUM(J47:N47)</f>
        <v>30000</v>
      </c>
      <c r="J47" s="202">
        <f>SUM(J45:J46)</f>
        <v>0</v>
      </c>
      <c r="K47" s="202">
        <f>SUM(K45:K46)</f>
        <v>0</v>
      </c>
      <c r="L47" s="202">
        <f>SUM(L45:L46)</f>
        <v>0</v>
      </c>
      <c r="M47" s="202">
        <f>SUM(M45:M46)</f>
        <v>0</v>
      </c>
      <c r="N47" s="203">
        <f>SUM(N45:N46)</f>
        <v>30000</v>
      </c>
      <c r="P47" s="11"/>
    </row>
    <row r="48" spans="1:16" s="204" customFormat="1" ht="18" customHeight="1">
      <c r="A48" s="319">
        <v>41</v>
      </c>
      <c r="B48" s="200"/>
      <c r="C48" s="201"/>
      <c r="D48" s="585" t="s">
        <v>483</v>
      </c>
      <c r="E48" s="201"/>
      <c r="F48" s="160"/>
      <c r="G48" s="160"/>
      <c r="H48" s="161"/>
      <c r="I48" s="181"/>
      <c r="J48" s="202"/>
      <c r="K48" s="202"/>
      <c r="L48" s="202"/>
      <c r="M48" s="202"/>
      <c r="N48" s="203"/>
      <c r="O48" s="137"/>
      <c r="P48" s="11"/>
    </row>
    <row r="49" spans="1:16" s="1378" customFormat="1" ht="18" customHeight="1">
      <c r="A49" s="319">
        <v>42</v>
      </c>
      <c r="B49" s="1372"/>
      <c r="C49" s="1373"/>
      <c r="D49" s="1366" t="s">
        <v>453</v>
      </c>
      <c r="E49" s="1373"/>
      <c r="F49" s="1374"/>
      <c r="G49" s="1374"/>
      <c r="H49" s="1375"/>
      <c r="I49" s="1369">
        <f>SUM(J49:N49)</f>
        <v>0</v>
      </c>
      <c r="J49" s="1376"/>
      <c r="K49" s="1376"/>
      <c r="L49" s="1376"/>
      <c r="M49" s="1376"/>
      <c r="N49" s="1377"/>
      <c r="O49" s="1371"/>
      <c r="P49" s="1362"/>
    </row>
    <row r="50" spans="1:16" s="204" customFormat="1" ht="18" customHeight="1">
      <c r="A50" s="319">
        <v>43</v>
      </c>
      <c r="B50" s="200"/>
      <c r="C50" s="201"/>
      <c r="D50" s="763" t="s">
        <v>1080</v>
      </c>
      <c r="E50" s="201"/>
      <c r="F50" s="1232"/>
      <c r="G50" s="1232"/>
      <c r="H50" s="1233"/>
      <c r="I50" s="181">
        <f>SUM(J50:N50)</f>
        <v>0</v>
      </c>
      <c r="J50" s="202">
        <v>0</v>
      </c>
      <c r="K50" s="202">
        <v>0</v>
      </c>
      <c r="L50" s="202">
        <v>0</v>
      </c>
      <c r="M50" s="202">
        <v>0</v>
      </c>
      <c r="N50" s="203">
        <v>0</v>
      </c>
      <c r="O50" s="137"/>
      <c r="P50" s="97"/>
    </row>
    <row r="51" spans="1:16" s="204" customFormat="1" ht="18" customHeight="1">
      <c r="A51" s="319">
        <v>44</v>
      </c>
      <c r="B51" s="200"/>
      <c r="C51" s="201"/>
      <c r="D51" s="586" t="s">
        <v>644</v>
      </c>
      <c r="E51" s="201"/>
      <c r="F51" s="160"/>
      <c r="G51" s="160"/>
      <c r="H51" s="161"/>
      <c r="I51" s="1047">
        <f>SUM(J51:N51)</f>
        <v>0</v>
      </c>
      <c r="J51" s="756"/>
      <c r="K51" s="756"/>
      <c r="L51" s="756"/>
      <c r="M51" s="756"/>
      <c r="N51" s="163"/>
      <c r="O51" s="137"/>
      <c r="P51" s="11"/>
    </row>
    <row r="52" spans="1:16" s="204" customFormat="1" ht="18" customHeight="1">
      <c r="A52" s="319">
        <v>45</v>
      </c>
      <c r="B52" s="200"/>
      <c r="C52" s="201"/>
      <c r="D52" s="763" t="s">
        <v>1120</v>
      </c>
      <c r="E52" s="201"/>
      <c r="F52" s="160"/>
      <c r="G52" s="160"/>
      <c r="H52" s="161"/>
      <c r="I52" s="181">
        <f>SUM(J52:N52)</f>
        <v>0</v>
      </c>
      <c r="J52" s="202">
        <f>SUM(J50:J51)</f>
        <v>0</v>
      </c>
      <c r="K52" s="202">
        <f>SUM(K50:K51)</f>
        <v>0</v>
      </c>
      <c r="L52" s="202">
        <f>SUM(L50:L51)</f>
        <v>0</v>
      </c>
      <c r="M52" s="202">
        <f>SUM(M50:M51)</f>
        <v>0</v>
      </c>
      <c r="N52" s="203">
        <f>SUM(N50:N51)</f>
        <v>0</v>
      </c>
      <c r="O52" s="137"/>
      <c r="P52" s="11"/>
    </row>
    <row r="53" spans="1:16" s="12" customFormat="1" ht="18" customHeight="1">
      <c r="A53" s="319">
        <v>46</v>
      </c>
      <c r="B53" s="168"/>
      <c r="C53" s="169"/>
      <c r="D53" s="585" t="s">
        <v>66</v>
      </c>
      <c r="E53" s="170"/>
      <c r="F53" s="171">
        <v>8435</v>
      </c>
      <c r="G53" s="171">
        <v>8300</v>
      </c>
      <c r="H53" s="172">
        <v>8464</v>
      </c>
      <c r="I53" s="173"/>
      <c r="J53" s="174"/>
      <c r="K53" s="174"/>
      <c r="L53" s="174"/>
      <c r="M53" s="174"/>
      <c r="N53" s="175"/>
      <c r="P53" s="11"/>
    </row>
    <row r="54" spans="1:16" s="1371" customFormat="1" ht="18" customHeight="1">
      <c r="A54" s="319">
        <v>47</v>
      </c>
      <c r="B54" s="1364"/>
      <c r="C54" s="1365"/>
      <c r="D54" s="1366" t="s">
        <v>453</v>
      </c>
      <c r="E54" s="1365"/>
      <c r="F54" s="1367"/>
      <c r="G54" s="1367"/>
      <c r="H54" s="1368"/>
      <c r="I54" s="1369">
        <f>SUM(J54:N54)</f>
        <v>10000</v>
      </c>
      <c r="J54" s="1363"/>
      <c r="K54" s="1363"/>
      <c r="L54" s="1363"/>
      <c r="M54" s="1363"/>
      <c r="N54" s="1370">
        <v>10000</v>
      </c>
      <c r="P54" s="1362"/>
    </row>
    <row r="55" spans="1:16" s="137" customFormat="1" ht="18" customHeight="1">
      <c r="A55" s="319">
        <v>48</v>
      </c>
      <c r="B55" s="1224"/>
      <c r="C55" s="1225"/>
      <c r="D55" s="763" t="s">
        <v>1080</v>
      </c>
      <c r="E55" s="1225"/>
      <c r="F55" s="1226"/>
      <c r="G55" s="1226"/>
      <c r="H55" s="1227"/>
      <c r="I55" s="181">
        <f>SUM(J55:N55)</f>
        <v>10200</v>
      </c>
      <c r="J55" s="583">
        <v>0</v>
      </c>
      <c r="K55" s="583">
        <v>0</v>
      </c>
      <c r="L55" s="583">
        <v>10200</v>
      </c>
      <c r="M55" s="583">
        <v>0</v>
      </c>
      <c r="N55" s="1115">
        <v>0</v>
      </c>
      <c r="P55" s="97"/>
    </row>
    <row r="56" spans="1:16" s="12" customFormat="1" ht="18" customHeight="1">
      <c r="A56" s="319">
        <v>49</v>
      </c>
      <c r="B56" s="168"/>
      <c r="C56" s="177"/>
      <c r="D56" s="586" t="s">
        <v>839</v>
      </c>
      <c r="E56" s="177"/>
      <c r="F56" s="179"/>
      <c r="G56" s="179"/>
      <c r="H56" s="180"/>
      <c r="I56" s="1047">
        <f>SUM(J56:N56)</f>
        <v>0</v>
      </c>
      <c r="J56" s="205"/>
      <c r="K56" s="205"/>
      <c r="L56" s="205"/>
      <c r="M56" s="205"/>
      <c r="N56" s="206"/>
      <c r="P56" s="11"/>
    </row>
    <row r="57" spans="1:16" s="12" customFormat="1" ht="18" customHeight="1">
      <c r="A57" s="319">
        <v>50</v>
      </c>
      <c r="B57" s="168"/>
      <c r="C57" s="177"/>
      <c r="D57" s="763" t="s">
        <v>1120</v>
      </c>
      <c r="E57" s="177"/>
      <c r="F57" s="179"/>
      <c r="G57" s="179"/>
      <c r="H57" s="180"/>
      <c r="I57" s="181">
        <f>SUM(J57:N57)</f>
        <v>10200</v>
      </c>
      <c r="J57" s="583">
        <f>SUM(J55:J56)</f>
        <v>0</v>
      </c>
      <c r="K57" s="583">
        <f>SUM(K55:K56)</f>
        <v>0</v>
      </c>
      <c r="L57" s="583">
        <f>SUM(L55:L56)</f>
        <v>10200</v>
      </c>
      <c r="M57" s="583">
        <f>SUM(M55:M56)</f>
        <v>0</v>
      </c>
      <c r="N57" s="1115">
        <f>SUM(N55:N56)</f>
        <v>0</v>
      </c>
      <c r="P57" s="11"/>
    </row>
    <row r="58" spans="1:16" s="12" customFormat="1" ht="18" customHeight="1">
      <c r="A58" s="319">
        <v>51</v>
      </c>
      <c r="B58" s="168"/>
      <c r="C58" s="169"/>
      <c r="D58" s="585" t="s">
        <v>67</v>
      </c>
      <c r="E58" s="170"/>
      <c r="F58" s="171">
        <v>2000</v>
      </c>
      <c r="G58" s="171">
        <v>2000</v>
      </c>
      <c r="H58" s="172">
        <v>2000</v>
      </c>
      <c r="I58" s="173"/>
      <c r="J58" s="174"/>
      <c r="K58" s="174"/>
      <c r="L58" s="174"/>
      <c r="M58" s="174"/>
      <c r="N58" s="175"/>
      <c r="P58" s="11"/>
    </row>
    <row r="59" spans="1:16" s="1371" customFormat="1" ht="18" customHeight="1">
      <c r="A59" s="319">
        <v>52</v>
      </c>
      <c r="B59" s="1364"/>
      <c r="C59" s="1365"/>
      <c r="D59" s="1366" t="s">
        <v>453</v>
      </c>
      <c r="E59" s="1365"/>
      <c r="F59" s="1367"/>
      <c r="G59" s="1367"/>
      <c r="H59" s="1368"/>
      <c r="I59" s="1369">
        <f>SUM(J59:N59)</f>
        <v>2000</v>
      </c>
      <c r="J59" s="1363"/>
      <c r="K59" s="1363"/>
      <c r="L59" s="1363"/>
      <c r="M59" s="1363"/>
      <c r="N59" s="1370">
        <v>2000</v>
      </c>
      <c r="P59" s="1362"/>
    </row>
    <row r="60" spans="1:16" s="137" customFormat="1" ht="18" customHeight="1">
      <c r="A60" s="319">
        <v>53</v>
      </c>
      <c r="B60" s="1224"/>
      <c r="C60" s="1225"/>
      <c r="D60" s="763" t="s">
        <v>1080</v>
      </c>
      <c r="E60" s="1225"/>
      <c r="F60" s="1226"/>
      <c r="G60" s="1226"/>
      <c r="H60" s="1227"/>
      <c r="I60" s="181">
        <f>SUM(J60:N60)</f>
        <v>2000</v>
      </c>
      <c r="J60" s="583">
        <v>0</v>
      </c>
      <c r="K60" s="583">
        <v>0</v>
      </c>
      <c r="L60" s="583">
        <v>0</v>
      </c>
      <c r="M60" s="583">
        <v>0</v>
      </c>
      <c r="N60" s="1115">
        <v>2000</v>
      </c>
      <c r="P60" s="97"/>
    </row>
    <row r="61" spans="1:16" s="12" customFormat="1" ht="18" customHeight="1">
      <c r="A61" s="319">
        <v>54</v>
      </c>
      <c r="B61" s="168"/>
      <c r="C61" s="177"/>
      <c r="D61" s="586" t="s">
        <v>644</v>
      </c>
      <c r="E61" s="177"/>
      <c r="F61" s="179"/>
      <c r="G61" s="179"/>
      <c r="H61" s="180"/>
      <c r="I61" s="1047">
        <f>SUM(J61:N61)</f>
        <v>0</v>
      </c>
      <c r="J61" s="205"/>
      <c r="K61" s="205"/>
      <c r="L61" s="205"/>
      <c r="M61" s="205"/>
      <c r="N61" s="206"/>
      <c r="P61" s="11"/>
    </row>
    <row r="62" spans="1:16" s="12" customFormat="1" ht="18" customHeight="1">
      <c r="A62" s="319">
        <v>55</v>
      </c>
      <c r="B62" s="168"/>
      <c r="C62" s="177"/>
      <c r="D62" s="763" t="s">
        <v>1120</v>
      </c>
      <c r="E62" s="177"/>
      <c r="F62" s="179"/>
      <c r="G62" s="179"/>
      <c r="H62" s="180"/>
      <c r="I62" s="181">
        <f>SUM(J62:N62)</f>
        <v>2000</v>
      </c>
      <c r="J62" s="583">
        <f>SUM(J60:J61)</f>
        <v>0</v>
      </c>
      <c r="K62" s="583">
        <f>SUM(K60:K61)</f>
        <v>0</v>
      </c>
      <c r="L62" s="583">
        <f>SUM(L60:L61)</f>
        <v>0</v>
      </c>
      <c r="M62" s="583">
        <f>SUM(M60:M61)</f>
        <v>0</v>
      </c>
      <c r="N62" s="1115">
        <f>SUM(N60:N61)</f>
        <v>2000</v>
      </c>
      <c r="P62" s="11"/>
    </row>
    <row r="63" spans="1:16" s="12" customFormat="1" ht="18" customHeight="1">
      <c r="A63" s="319">
        <v>56</v>
      </c>
      <c r="B63" s="168"/>
      <c r="C63" s="169"/>
      <c r="D63" s="585" t="s">
        <v>68</v>
      </c>
      <c r="E63" s="170"/>
      <c r="F63" s="171">
        <v>8000</v>
      </c>
      <c r="G63" s="171">
        <v>8000</v>
      </c>
      <c r="H63" s="172">
        <v>8000</v>
      </c>
      <c r="I63" s="173"/>
      <c r="J63" s="174"/>
      <c r="K63" s="174"/>
      <c r="L63" s="174"/>
      <c r="M63" s="174"/>
      <c r="N63" s="175"/>
      <c r="P63" s="11"/>
    </row>
    <row r="64" spans="1:16" s="1371" customFormat="1" ht="18" customHeight="1">
      <c r="A64" s="319">
        <v>57</v>
      </c>
      <c r="B64" s="1364"/>
      <c r="C64" s="1365"/>
      <c r="D64" s="1366" t="s">
        <v>453</v>
      </c>
      <c r="E64" s="1365"/>
      <c r="F64" s="1367"/>
      <c r="G64" s="1367"/>
      <c r="H64" s="1368"/>
      <c r="I64" s="1369">
        <f>SUM(J64:N64)</f>
        <v>15000</v>
      </c>
      <c r="J64" s="1363"/>
      <c r="K64" s="1363"/>
      <c r="L64" s="1363"/>
      <c r="M64" s="1363"/>
      <c r="N64" s="1370">
        <v>15000</v>
      </c>
      <c r="P64" s="1362"/>
    </row>
    <row r="65" spans="1:16" s="137" customFormat="1" ht="18" customHeight="1">
      <c r="A65" s="319">
        <v>58</v>
      </c>
      <c r="B65" s="1224"/>
      <c r="C65" s="1225"/>
      <c r="D65" s="763" t="s">
        <v>1080</v>
      </c>
      <c r="E65" s="1225"/>
      <c r="F65" s="1226"/>
      <c r="G65" s="1226"/>
      <c r="H65" s="1227"/>
      <c r="I65" s="181">
        <f>SUM(J65:N65)</f>
        <v>15000</v>
      </c>
      <c r="J65" s="583">
        <v>0</v>
      </c>
      <c r="K65" s="583">
        <v>0</v>
      </c>
      <c r="L65" s="583">
        <v>0</v>
      </c>
      <c r="M65" s="583">
        <v>0</v>
      </c>
      <c r="N65" s="1115">
        <v>15000</v>
      </c>
      <c r="P65" s="97"/>
    </row>
    <row r="66" spans="1:16" s="12" customFormat="1" ht="18" customHeight="1">
      <c r="A66" s="319">
        <v>59</v>
      </c>
      <c r="B66" s="168"/>
      <c r="C66" s="177"/>
      <c r="D66" s="586" t="s">
        <v>644</v>
      </c>
      <c r="E66" s="177"/>
      <c r="F66" s="179"/>
      <c r="G66" s="179"/>
      <c r="H66" s="180"/>
      <c r="I66" s="1047">
        <f>SUM(J66:N66)</f>
        <v>0</v>
      </c>
      <c r="J66" s="205"/>
      <c r="K66" s="205"/>
      <c r="L66" s="205"/>
      <c r="M66" s="205"/>
      <c r="N66" s="206"/>
      <c r="P66" s="11"/>
    </row>
    <row r="67" spans="1:16" s="12" customFormat="1" ht="18" customHeight="1">
      <c r="A67" s="319">
        <v>60</v>
      </c>
      <c r="B67" s="168"/>
      <c r="C67" s="177"/>
      <c r="D67" s="763" t="s">
        <v>1120</v>
      </c>
      <c r="E67" s="177"/>
      <c r="F67" s="179"/>
      <c r="G67" s="179"/>
      <c r="H67" s="180"/>
      <c r="I67" s="181">
        <f>SUM(J67:N67)</f>
        <v>15000</v>
      </c>
      <c r="J67" s="583">
        <f>SUM(J65:J66)</f>
        <v>0</v>
      </c>
      <c r="K67" s="583">
        <f>SUM(K65:K66)</f>
        <v>0</v>
      </c>
      <c r="L67" s="583">
        <f>SUM(L65:L66)</f>
        <v>0</v>
      </c>
      <c r="M67" s="583">
        <f>SUM(M65:M66)</f>
        <v>0</v>
      </c>
      <c r="N67" s="1115">
        <f>SUM(N65:N66)</f>
        <v>15000</v>
      </c>
      <c r="P67" s="11"/>
    </row>
    <row r="68" spans="1:16" s="12" customFormat="1" ht="18" customHeight="1">
      <c r="A68" s="319">
        <v>61</v>
      </c>
      <c r="B68" s="168"/>
      <c r="C68" s="169"/>
      <c r="D68" s="585" t="s">
        <v>69</v>
      </c>
      <c r="E68" s="170"/>
      <c r="F68" s="171">
        <v>4000</v>
      </c>
      <c r="G68" s="171">
        <v>2000</v>
      </c>
      <c r="H68" s="172"/>
      <c r="I68" s="173"/>
      <c r="J68" s="174"/>
      <c r="K68" s="174"/>
      <c r="L68" s="174"/>
      <c r="M68" s="174"/>
      <c r="N68" s="175"/>
      <c r="P68" s="11"/>
    </row>
    <row r="69" spans="1:16" s="1371" customFormat="1" ht="18" customHeight="1">
      <c r="A69" s="319">
        <v>62</v>
      </c>
      <c r="B69" s="1364"/>
      <c r="C69" s="1365"/>
      <c r="D69" s="1366" t="s">
        <v>453</v>
      </c>
      <c r="E69" s="1365"/>
      <c r="F69" s="1367"/>
      <c r="G69" s="1367"/>
      <c r="H69" s="1368"/>
      <c r="I69" s="1369">
        <f>SUM(J69:N69)</f>
        <v>4000</v>
      </c>
      <c r="J69" s="1363"/>
      <c r="K69" s="1363"/>
      <c r="L69" s="1363"/>
      <c r="M69" s="1363"/>
      <c r="N69" s="1370">
        <v>4000</v>
      </c>
      <c r="P69" s="1362"/>
    </row>
    <row r="70" spans="1:16" s="137" customFormat="1" ht="18" customHeight="1">
      <c r="A70" s="319">
        <v>63</v>
      </c>
      <c r="B70" s="1224"/>
      <c r="C70" s="1225"/>
      <c r="D70" s="763" t="s">
        <v>1080</v>
      </c>
      <c r="E70" s="1225"/>
      <c r="F70" s="1226"/>
      <c r="G70" s="1226"/>
      <c r="H70" s="1227"/>
      <c r="I70" s="181">
        <f>SUM(J70:N70)</f>
        <v>3000</v>
      </c>
      <c r="J70" s="583">
        <v>0</v>
      </c>
      <c r="K70" s="583">
        <v>0</v>
      </c>
      <c r="L70" s="583">
        <v>0</v>
      </c>
      <c r="M70" s="583">
        <v>0</v>
      </c>
      <c r="N70" s="1115">
        <v>3000</v>
      </c>
      <c r="P70" s="97"/>
    </row>
    <row r="71" spans="1:16" s="12" customFormat="1" ht="18" customHeight="1">
      <c r="A71" s="319">
        <v>64</v>
      </c>
      <c r="B71" s="168"/>
      <c r="C71" s="177"/>
      <c r="D71" s="586" t="s">
        <v>1189</v>
      </c>
      <c r="E71" s="177"/>
      <c r="F71" s="179"/>
      <c r="G71" s="179"/>
      <c r="H71" s="180"/>
      <c r="I71" s="1047">
        <f>SUM(J71:N71)</f>
        <v>-3000</v>
      </c>
      <c r="J71" s="205"/>
      <c r="K71" s="205"/>
      <c r="L71" s="205"/>
      <c r="M71" s="205"/>
      <c r="N71" s="206">
        <v>-3000</v>
      </c>
      <c r="P71" s="11"/>
    </row>
    <row r="72" spans="1:16" s="12" customFormat="1" ht="18" customHeight="1">
      <c r="A72" s="319">
        <v>65</v>
      </c>
      <c r="B72" s="168"/>
      <c r="C72" s="177"/>
      <c r="D72" s="763" t="s">
        <v>1120</v>
      </c>
      <c r="E72" s="177"/>
      <c r="F72" s="179"/>
      <c r="G72" s="179"/>
      <c r="H72" s="180"/>
      <c r="I72" s="181">
        <f>SUM(J72:N72)</f>
        <v>0</v>
      </c>
      <c r="J72" s="583">
        <f>SUM(J70:J71)</f>
        <v>0</v>
      </c>
      <c r="K72" s="583">
        <f>SUM(K70:K71)</f>
        <v>0</v>
      </c>
      <c r="L72" s="583">
        <f>SUM(L70:L71)</f>
        <v>0</v>
      </c>
      <c r="M72" s="583">
        <f>SUM(M70:M71)</f>
        <v>0</v>
      </c>
      <c r="N72" s="1115">
        <f>SUM(N70:N71)</f>
        <v>0</v>
      </c>
      <c r="P72" s="11"/>
    </row>
    <row r="73" spans="1:16" s="12" customFormat="1" ht="18" customHeight="1">
      <c r="A73" s="319">
        <v>66</v>
      </c>
      <c r="B73" s="168"/>
      <c r="C73" s="177"/>
      <c r="D73" s="585" t="s">
        <v>70</v>
      </c>
      <c r="E73" s="177"/>
      <c r="F73" s="179">
        <v>5000</v>
      </c>
      <c r="G73" s="179">
        <v>5000</v>
      </c>
      <c r="H73" s="180">
        <v>5000</v>
      </c>
      <c r="I73" s="173"/>
      <c r="J73" s="174"/>
      <c r="K73" s="174"/>
      <c r="L73" s="174"/>
      <c r="M73" s="174"/>
      <c r="N73" s="175"/>
      <c r="P73" s="11"/>
    </row>
    <row r="74" spans="1:16" s="1371" customFormat="1" ht="18" customHeight="1">
      <c r="A74" s="319">
        <v>67</v>
      </c>
      <c r="B74" s="1364"/>
      <c r="C74" s="1365"/>
      <c r="D74" s="1366" t="s">
        <v>453</v>
      </c>
      <c r="E74" s="1365"/>
      <c r="F74" s="1367"/>
      <c r="G74" s="1367"/>
      <c r="H74" s="1368"/>
      <c r="I74" s="1369">
        <f>SUM(J74:N74)</f>
        <v>5000</v>
      </c>
      <c r="J74" s="1363"/>
      <c r="K74" s="1363"/>
      <c r="L74" s="1363"/>
      <c r="M74" s="1363"/>
      <c r="N74" s="1370">
        <v>5000</v>
      </c>
      <c r="P74" s="1362"/>
    </row>
    <row r="75" spans="1:16" s="137" customFormat="1" ht="18" customHeight="1">
      <c r="A75" s="319">
        <v>68</v>
      </c>
      <c r="B75" s="1224"/>
      <c r="C75" s="1225"/>
      <c r="D75" s="763" t="s">
        <v>1080</v>
      </c>
      <c r="E75" s="1225"/>
      <c r="F75" s="1226"/>
      <c r="G75" s="1226"/>
      <c r="H75" s="1227"/>
      <c r="I75" s="181">
        <f>SUM(J75:N75)</f>
        <v>5000</v>
      </c>
      <c r="J75" s="583">
        <v>0</v>
      </c>
      <c r="K75" s="583">
        <v>0</v>
      </c>
      <c r="L75" s="583">
        <v>0</v>
      </c>
      <c r="M75" s="583">
        <v>0</v>
      </c>
      <c r="N75" s="1115">
        <v>5000</v>
      </c>
      <c r="P75" s="97"/>
    </row>
    <row r="76" spans="1:16" s="12" customFormat="1" ht="18" customHeight="1">
      <c r="A76" s="319">
        <v>69</v>
      </c>
      <c r="B76" s="168"/>
      <c r="C76" s="177"/>
      <c r="D76" s="586" t="s">
        <v>644</v>
      </c>
      <c r="E76" s="177"/>
      <c r="F76" s="179"/>
      <c r="G76" s="179"/>
      <c r="H76" s="180"/>
      <c r="I76" s="1047">
        <f>SUM(J76:N76)</f>
        <v>0</v>
      </c>
      <c r="J76" s="205"/>
      <c r="K76" s="205"/>
      <c r="L76" s="205"/>
      <c r="M76" s="205"/>
      <c r="N76" s="206"/>
      <c r="P76" s="11"/>
    </row>
    <row r="77" spans="1:16" s="12" customFormat="1" ht="18" customHeight="1">
      <c r="A77" s="319">
        <v>70</v>
      </c>
      <c r="B77" s="168"/>
      <c r="C77" s="177"/>
      <c r="D77" s="763" t="s">
        <v>1120</v>
      </c>
      <c r="E77" s="177"/>
      <c r="F77" s="179"/>
      <c r="G77" s="179"/>
      <c r="H77" s="180"/>
      <c r="I77" s="181">
        <f>SUM(J77:N77)</f>
        <v>5000</v>
      </c>
      <c r="J77" s="583">
        <f>SUM(J75:J76)</f>
        <v>0</v>
      </c>
      <c r="K77" s="583">
        <f>SUM(K75:K76)</f>
        <v>0</v>
      </c>
      <c r="L77" s="583">
        <f>SUM(L75:L76)</f>
        <v>0</v>
      </c>
      <c r="M77" s="583">
        <f>SUM(M75:M76)</f>
        <v>0</v>
      </c>
      <c r="N77" s="1115">
        <f>SUM(N75:N76)</f>
        <v>5000</v>
      </c>
      <c r="P77" s="11"/>
    </row>
    <row r="78" spans="1:16" s="12" customFormat="1" ht="18" customHeight="1">
      <c r="A78" s="319">
        <v>71</v>
      </c>
      <c r="B78" s="168"/>
      <c r="C78" s="153">
        <v>8</v>
      </c>
      <c r="D78" s="146" t="s">
        <v>842</v>
      </c>
      <c r="E78" s="153" t="s">
        <v>25</v>
      </c>
      <c r="F78" s="179"/>
      <c r="G78" s="179"/>
      <c r="H78" s="180"/>
      <c r="I78" s="181"/>
      <c r="J78" s="583"/>
      <c r="K78" s="583"/>
      <c r="L78" s="583"/>
      <c r="M78" s="583"/>
      <c r="N78" s="1115"/>
      <c r="P78" s="11"/>
    </row>
    <row r="79" spans="1:16" s="12" customFormat="1" ht="18" customHeight="1">
      <c r="A79" s="319">
        <v>72</v>
      </c>
      <c r="B79" s="168"/>
      <c r="C79" s="153"/>
      <c r="D79" s="751" t="s">
        <v>1080</v>
      </c>
      <c r="E79" s="153"/>
      <c r="F79" s="179"/>
      <c r="G79" s="179"/>
      <c r="H79" s="180"/>
      <c r="I79" s="181">
        <f>SUM(J79:N79)</f>
        <v>1000</v>
      </c>
      <c r="J79" s="583">
        <v>0</v>
      </c>
      <c r="K79" s="583">
        <v>0</v>
      </c>
      <c r="L79" s="583">
        <v>0</v>
      </c>
      <c r="M79" s="583">
        <v>0</v>
      </c>
      <c r="N79" s="1115">
        <v>1000</v>
      </c>
      <c r="P79" s="11"/>
    </row>
    <row r="80" spans="1:16" s="12" customFormat="1" ht="18" customHeight="1">
      <c r="A80" s="319">
        <v>73</v>
      </c>
      <c r="B80" s="168"/>
      <c r="C80" s="177"/>
      <c r="D80" s="750" t="s">
        <v>839</v>
      </c>
      <c r="E80" s="177"/>
      <c r="F80" s="179"/>
      <c r="G80" s="179"/>
      <c r="H80" s="180"/>
      <c r="I80" s="1047">
        <f>SUM(J80:N80)</f>
        <v>0</v>
      </c>
      <c r="J80" s="205"/>
      <c r="K80" s="205"/>
      <c r="L80" s="205"/>
      <c r="M80" s="205"/>
      <c r="N80" s="206"/>
      <c r="P80" s="11"/>
    </row>
    <row r="81" spans="1:16" s="12" customFormat="1" ht="18" customHeight="1">
      <c r="A81" s="319">
        <v>74</v>
      </c>
      <c r="B81" s="168"/>
      <c r="C81" s="177"/>
      <c r="D81" s="751" t="s">
        <v>1120</v>
      </c>
      <c r="E81" s="177"/>
      <c r="F81" s="179"/>
      <c r="G81" s="179"/>
      <c r="H81" s="180"/>
      <c r="I81" s="181">
        <f>SUM(J81:N81)</f>
        <v>1000</v>
      </c>
      <c r="J81" s="583">
        <f>SUM(J79:J80)</f>
        <v>0</v>
      </c>
      <c r="K81" s="583">
        <f>SUM(K79:K80)</f>
        <v>0</v>
      </c>
      <c r="L81" s="583">
        <f>SUM(L79:L80)</f>
        <v>0</v>
      </c>
      <c r="M81" s="583">
        <f>SUM(M79:M80)</f>
        <v>0</v>
      </c>
      <c r="N81" s="1115">
        <f>SUM(N79:N80)</f>
        <v>1000</v>
      </c>
      <c r="P81" s="11"/>
    </row>
    <row r="82" spans="1:16" s="3" customFormat="1" ht="22.5" customHeight="1">
      <c r="A82" s="319">
        <v>75</v>
      </c>
      <c r="B82" s="144"/>
      <c r="C82" s="145">
        <v>9</v>
      </c>
      <c r="D82" s="146" t="s">
        <v>403</v>
      </c>
      <c r="E82" s="145" t="s">
        <v>25</v>
      </c>
      <c r="F82" s="147"/>
      <c r="G82" s="147">
        <v>5500</v>
      </c>
      <c r="H82" s="148">
        <v>2114</v>
      </c>
      <c r="I82" s="157"/>
      <c r="J82" s="158"/>
      <c r="K82" s="158"/>
      <c r="L82" s="158"/>
      <c r="M82" s="158"/>
      <c r="N82" s="159"/>
      <c r="P82" s="11"/>
    </row>
    <row r="83" spans="1:14" s="1362" customFormat="1" ht="18" customHeight="1">
      <c r="A83" s="319">
        <v>76</v>
      </c>
      <c r="B83" s="1354"/>
      <c r="C83" s="1355"/>
      <c r="D83" s="1356" t="s">
        <v>453</v>
      </c>
      <c r="E83" s="1355"/>
      <c r="F83" s="1357"/>
      <c r="G83" s="1357"/>
      <c r="H83" s="1358"/>
      <c r="I83" s="1359">
        <f>SUM(J83:N83)</f>
        <v>8000</v>
      </c>
      <c r="J83" s="1360">
        <v>1000</v>
      </c>
      <c r="K83" s="1360">
        <v>500</v>
      </c>
      <c r="L83" s="1360">
        <v>6500</v>
      </c>
      <c r="M83" s="1360"/>
      <c r="N83" s="1361"/>
    </row>
    <row r="84" spans="1:14" s="97" customFormat="1" ht="18" customHeight="1">
      <c r="A84" s="319">
        <v>77</v>
      </c>
      <c r="B84" s="1220"/>
      <c r="C84" s="1221"/>
      <c r="D84" s="751" t="s">
        <v>1080</v>
      </c>
      <c r="E84" s="1221"/>
      <c r="F84" s="1222"/>
      <c r="G84" s="1222"/>
      <c r="H84" s="1223"/>
      <c r="I84" s="157">
        <f>SUM(J84:N84)</f>
        <v>7686</v>
      </c>
      <c r="J84" s="592">
        <v>1000</v>
      </c>
      <c r="K84" s="592">
        <v>500</v>
      </c>
      <c r="L84" s="592">
        <v>6186</v>
      </c>
      <c r="M84" s="592">
        <v>0</v>
      </c>
      <c r="N84" s="584">
        <v>0</v>
      </c>
    </row>
    <row r="85" spans="1:14" s="11" customFormat="1" ht="18" customHeight="1">
      <c r="A85" s="319">
        <v>78</v>
      </c>
      <c r="B85" s="152"/>
      <c r="C85" s="153"/>
      <c r="D85" s="750" t="s">
        <v>839</v>
      </c>
      <c r="E85" s="153"/>
      <c r="F85" s="155"/>
      <c r="G85" s="155"/>
      <c r="H85" s="156"/>
      <c r="I85" s="1047">
        <f>SUM(J85:N85)</f>
        <v>0</v>
      </c>
      <c r="J85" s="205"/>
      <c r="K85" s="205"/>
      <c r="L85" s="205"/>
      <c r="M85" s="205"/>
      <c r="N85" s="206"/>
    </row>
    <row r="86" spans="1:14" s="11" customFormat="1" ht="18" customHeight="1">
      <c r="A86" s="319">
        <v>79</v>
      </c>
      <c r="B86" s="152"/>
      <c r="C86" s="153"/>
      <c r="D86" s="751" t="s">
        <v>1120</v>
      </c>
      <c r="E86" s="153"/>
      <c r="F86" s="155"/>
      <c r="G86" s="155"/>
      <c r="H86" s="156"/>
      <c r="I86" s="157">
        <f>SUM(J86:N86)</f>
        <v>7686</v>
      </c>
      <c r="J86" s="592">
        <f>SUM(J84:J85)</f>
        <v>1000</v>
      </c>
      <c r="K86" s="592">
        <f>SUM(K84:K85)</f>
        <v>500</v>
      </c>
      <c r="L86" s="592">
        <f>SUM(L84:L85)</f>
        <v>6186</v>
      </c>
      <c r="M86" s="592">
        <f>SUM(M84:M85)</f>
        <v>0</v>
      </c>
      <c r="N86" s="584">
        <f>SUM(N84:N85)</f>
        <v>0</v>
      </c>
    </row>
    <row r="87" spans="1:16" s="3" customFormat="1" ht="22.5" customHeight="1">
      <c r="A87" s="319">
        <v>80</v>
      </c>
      <c r="B87" s="144"/>
      <c r="C87" s="145">
        <v>10</v>
      </c>
      <c r="D87" s="146" t="s">
        <v>71</v>
      </c>
      <c r="E87" s="145" t="s">
        <v>25</v>
      </c>
      <c r="F87" s="147">
        <v>4813</v>
      </c>
      <c r="G87" s="147">
        <v>2000</v>
      </c>
      <c r="H87" s="148">
        <v>3190</v>
      </c>
      <c r="I87" s="157"/>
      <c r="J87" s="158"/>
      <c r="K87" s="158"/>
      <c r="L87" s="158"/>
      <c r="M87" s="158"/>
      <c r="N87" s="159"/>
      <c r="P87" s="11"/>
    </row>
    <row r="88" spans="1:14" s="1362" customFormat="1" ht="18" customHeight="1">
      <c r="A88" s="319">
        <v>81</v>
      </c>
      <c r="B88" s="1354"/>
      <c r="C88" s="1355"/>
      <c r="D88" s="1356" t="s">
        <v>453</v>
      </c>
      <c r="E88" s="1355"/>
      <c r="F88" s="1357"/>
      <c r="G88" s="1357"/>
      <c r="H88" s="1358"/>
      <c r="I88" s="1359">
        <f>SUM(J88:N88)</f>
        <v>2000</v>
      </c>
      <c r="J88" s="1360"/>
      <c r="K88" s="1360"/>
      <c r="L88" s="1360">
        <v>2000</v>
      </c>
      <c r="M88" s="1360"/>
      <c r="N88" s="1361"/>
    </row>
    <row r="89" spans="1:14" s="97" customFormat="1" ht="18" customHeight="1">
      <c r="A89" s="319">
        <v>82</v>
      </c>
      <c r="B89" s="1220"/>
      <c r="C89" s="1221"/>
      <c r="D89" s="751" t="s">
        <v>1080</v>
      </c>
      <c r="E89" s="197"/>
      <c r="F89" s="1222"/>
      <c r="G89" s="1222"/>
      <c r="H89" s="1223"/>
      <c r="I89" s="157">
        <f>SUM(J89:N89)</f>
        <v>2305</v>
      </c>
      <c r="J89" s="592">
        <v>198</v>
      </c>
      <c r="K89" s="592">
        <v>143</v>
      </c>
      <c r="L89" s="592">
        <v>1964</v>
      </c>
      <c r="M89" s="592">
        <v>0</v>
      </c>
      <c r="N89" s="584">
        <v>0</v>
      </c>
    </row>
    <row r="90" spans="1:14" s="11" customFormat="1" ht="18" customHeight="1">
      <c r="A90" s="319">
        <v>83</v>
      </c>
      <c r="B90" s="152"/>
      <c r="C90" s="153"/>
      <c r="D90" s="750" t="s">
        <v>1241</v>
      </c>
      <c r="E90" s="182"/>
      <c r="F90" s="155"/>
      <c r="G90" s="155"/>
      <c r="H90" s="156"/>
      <c r="I90" s="1047">
        <f>SUM(J90:N90)</f>
        <v>5000</v>
      </c>
      <c r="J90" s="205"/>
      <c r="K90" s="205"/>
      <c r="L90" s="205">
        <f>3000+2000</f>
        <v>5000</v>
      </c>
      <c r="M90" s="205"/>
      <c r="N90" s="206"/>
    </row>
    <row r="91" spans="1:14" s="11" customFormat="1" ht="18" customHeight="1">
      <c r="A91" s="319">
        <v>84</v>
      </c>
      <c r="B91" s="152"/>
      <c r="C91" s="153"/>
      <c r="D91" s="751" t="s">
        <v>1120</v>
      </c>
      <c r="E91" s="182"/>
      <c r="F91" s="155"/>
      <c r="G91" s="155"/>
      <c r="H91" s="156"/>
      <c r="I91" s="157">
        <f>SUM(J91:N91)</f>
        <v>7305</v>
      </c>
      <c r="J91" s="592">
        <f>SUM(J89:J90)</f>
        <v>198</v>
      </c>
      <c r="K91" s="592">
        <f>SUM(K89:K90)</f>
        <v>143</v>
      </c>
      <c r="L91" s="592">
        <f>SUM(L89:L90)</f>
        <v>6964</v>
      </c>
      <c r="M91" s="592">
        <f>SUM(M89:M90)</f>
        <v>0</v>
      </c>
      <c r="N91" s="584">
        <f>SUM(N89:N90)</f>
        <v>0</v>
      </c>
    </row>
    <row r="92" spans="1:16" s="3" customFormat="1" ht="22.5" customHeight="1">
      <c r="A92" s="319">
        <v>85</v>
      </c>
      <c r="B92" s="144"/>
      <c r="C92" s="145">
        <f>C87+1</f>
        <v>11</v>
      </c>
      <c r="D92" s="146" t="s">
        <v>72</v>
      </c>
      <c r="E92" s="188" t="s">
        <v>25</v>
      </c>
      <c r="F92" s="147">
        <v>812</v>
      </c>
      <c r="G92" s="147"/>
      <c r="H92" s="148">
        <v>136</v>
      </c>
      <c r="I92" s="157"/>
      <c r="J92" s="158"/>
      <c r="K92" s="158"/>
      <c r="L92" s="158"/>
      <c r="M92" s="158"/>
      <c r="N92" s="159"/>
      <c r="P92" s="11"/>
    </row>
    <row r="93" spans="1:16" s="1385" customFormat="1" ht="18" customHeight="1">
      <c r="A93" s="319">
        <v>86</v>
      </c>
      <c r="B93" s="1379"/>
      <c r="C93" s="1355"/>
      <c r="D93" s="1356" t="s">
        <v>453</v>
      </c>
      <c r="E93" s="1380"/>
      <c r="F93" s="1381"/>
      <c r="G93" s="1381"/>
      <c r="H93" s="1382"/>
      <c r="I93" s="1359">
        <f>SUM(J93:N93)</f>
        <v>1000</v>
      </c>
      <c r="J93" s="1383"/>
      <c r="K93" s="1383"/>
      <c r="L93" s="1383">
        <v>1000</v>
      </c>
      <c r="M93" s="1383"/>
      <c r="N93" s="1384"/>
      <c r="P93" s="1362"/>
    </row>
    <row r="94" spans="1:16" s="96" customFormat="1" ht="18" customHeight="1">
      <c r="A94" s="319">
        <v>87</v>
      </c>
      <c r="B94" s="162"/>
      <c r="C94" s="1221"/>
      <c r="D94" s="751" t="s">
        <v>1080</v>
      </c>
      <c r="E94" s="1234"/>
      <c r="F94" s="1235"/>
      <c r="G94" s="1235"/>
      <c r="H94" s="1236"/>
      <c r="I94" s="157">
        <f>SUM(J94:N94)</f>
        <v>1000</v>
      </c>
      <c r="J94" s="150">
        <v>0</v>
      </c>
      <c r="K94" s="150">
        <v>0</v>
      </c>
      <c r="L94" s="150">
        <v>1000</v>
      </c>
      <c r="M94" s="150">
        <v>0</v>
      </c>
      <c r="N94" s="151">
        <v>0</v>
      </c>
      <c r="P94" s="97"/>
    </row>
    <row r="95" spans="1:16" s="3" customFormat="1" ht="18" customHeight="1">
      <c r="A95" s="319">
        <v>88</v>
      </c>
      <c r="B95" s="222"/>
      <c r="C95" s="153"/>
      <c r="D95" s="750" t="s">
        <v>644</v>
      </c>
      <c r="E95" s="188"/>
      <c r="F95" s="242"/>
      <c r="G95" s="242"/>
      <c r="H95" s="243"/>
      <c r="I95" s="1047">
        <f>SUM(J95:N95)</f>
        <v>0</v>
      </c>
      <c r="J95" s="756"/>
      <c r="K95" s="756"/>
      <c r="L95" s="756"/>
      <c r="M95" s="756"/>
      <c r="N95" s="163"/>
      <c r="P95" s="11"/>
    </row>
    <row r="96" spans="1:16" s="3" customFormat="1" ht="18" customHeight="1">
      <c r="A96" s="319">
        <v>89</v>
      </c>
      <c r="B96" s="222"/>
      <c r="C96" s="153"/>
      <c r="D96" s="751" t="s">
        <v>1120</v>
      </c>
      <c r="E96" s="188"/>
      <c r="F96" s="242"/>
      <c r="G96" s="242"/>
      <c r="H96" s="243"/>
      <c r="I96" s="157">
        <f>SUM(J96:N96)</f>
        <v>1000</v>
      </c>
      <c r="J96" s="150">
        <f>SUM(J94:J95)</f>
        <v>0</v>
      </c>
      <c r="K96" s="150">
        <f>SUM(K94:K95)</f>
        <v>0</v>
      </c>
      <c r="L96" s="150">
        <f>SUM(L94:L95)</f>
        <v>1000</v>
      </c>
      <c r="M96" s="150">
        <f>SUM(M94:M95)</f>
        <v>0</v>
      </c>
      <c r="N96" s="151">
        <f>SUM(N94:N95)</f>
        <v>0</v>
      </c>
      <c r="P96" s="11"/>
    </row>
    <row r="97" spans="1:16" s="3" customFormat="1" ht="22.5" customHeight="1">
      <c r="A97" s="319">
        <v>90</v>
      </c>
      <c r="B97" s="144"/>
      <c r="C97" s="145">
        <f>C92+1</f>
        <v>12</v>
      </c>
      <c r="D97" s="146" t="s">
        <v>73</v>
      </c>
      <c r="E97" s="145" t="s">
        <v>25</v>
      </c>
      <c r="F97" s="147">
        <v>1849</v>
      </c>
      <c r="G97" s="147">
        <v>3000</v>
      </c>
      <c r="H97" s="148">
        <v>1019</v>
      </c>
      <c r="I97" s="157"/>
      <c r="J97" s="158"/>
      <c r="K97" s="158"/>
      <c r="L97" s="158"/>
      <c r="M97" s="158"/>
      <c r="N97" s="159"/>
      <c r="P97" s="11"/>
    </row>
    <row r="98" spans="1:14" s="1362" customFormat="1" ht="18" customHeight="1">
      <c r="A98" s="319">
        <v>91</v>
      </c>
      <c r="B98" s="1354"/>
      <c r="C98" s="1355"/>
      <c r="D98" s="1356" t="s">
        <v>453</v>
      </c>
      <c r="E98" s="1355"/>
      <c r="F98" s="1357"/>
      <c r="G98" s="1357"/>
      <c r="H98" s="1358"/>
      <c r="I98" s="1359">
        <f>SUM(J98:N98)</f>
        <v>3000</v>
      </c>
      <c r="J98" s="1360"/>
      <c r="K98" s="1360"/>
      <c r="L98" s="1360">
        <v>3000</v>
      </c>
      <c r="M98" s="1360"/>
      <c r="N98" s="1361"/>
    </row>
    <row r="99" spans="1:14" s="97" customFormat="1" ht="18" customHeight="1">
      <c r="A99" s="319">
        <v>92</v>
      </c>
      <c r="B99" s="1220"/>
      <c r="C99" s="1221"/>
      <c r="D99" s="751" t="s">
        <v>1080</v>
      </c>
      <c r="E99" s="1221"/>
      <c r="F99" s="1222"/>
      <c r="G99" s="1222"/>
      <c r="H99" s="1223"/>
      <c r="I99" s="157">
        <f>SUM(J99:N99)</f>
        <v>2354</v>
      </c>
      <c r="J99" s="592">
        <v>0</v>
      </c>
      <c r="K99" s="592">
        <v>0</v>
      </c>
      <c r="L99" s="592">
        <v>1794</v>
      </c>
      <c r="M99" s="592">
        <v>0</v>
      </c>
      <c r="N99" s="584">
        <v>560</v>
      </c>
    </row>
    <row r="100" spans="1:14" s="11" customFormat="1" ht="18" customHeight="1">
      <c r="A100" s="319">
        <v>93</v>
      </c>
      <c r="B100" s="152"/>
      <c r="C100" s="153"/>
      <c r="D100" s="750" t="s">
        <v>839</v>
      </c>
      <c r="E100" s="153"/>
      <c r="F100" s="155"/>
      <c r="G100" s="155"/>
      <c r="H100" s="156"/>
      <c r="I100" s="1047">
        <f>SUM(J100:N100)</f>
        <v>0</v>
      </c>
      <c r="J100" s="205"/>
      <c r="K100" s="205"/>
      <c r="L100" s="205"/>
      <c r="M100" s="205"/>
      <c r="N100" s="206"/>
    </row>
    <row r="101" spans="1:14" s="11" customFormat="1" ht="18" customHeight="1">
      <c r="A101" s="319">
        <v>94</v>
      </c>
      <c r="B101" s="152"/>
      <c r="C101" s="153"/>
      <c r="D101" s="751" t="s">
        <v>1120</v>
      </c>
      <c r="E101" s="153"/>
      <c r="F101" s="155"/>
      <c r="G101" s="155"/>
      <c r="H101" s="156"/>
      <c r="I101" s="157">
        <f>SUM(J101:N101)</f>
        <v>2354</v>
      </c>
      <c r="J101" s="592">
        <f>SUM(J99:J100)</f>
        <v>0</v>
      </c>
      <c r="K101" s="592">
        <f>SUM(K99:K100)</f>
        <v>0</v>
      </c>
      <c r="L101" s="592">
        <f>SUM(L99:L100)</f>
        <v>1794</v>
      </c>
      <c r="M101" s="592">
        <f>SUM(M99:M100)</f>
        <v>0</v>
      </c>
      <c r="N101" s="584">
        <f>SUM(N99:N100)</f>
        <v>560</v>
      </c>
    </row>
    <row r="102" spans="1:16" s="3" customFormat="1" ht="22.5" customHeight="1">
      <c r="A102" s="319">
        <v>95</v>
      </c>
      <c r="B102" s="144"/>
      <c r="C102" s="145">
        <f>C97+1</f>
        <v>13</v>
      </c>
      <c r="D102" s="146" t="s">
        <v>74</v>
      </c>
      <c r="E102" s="145" t="s">
        <v>25</v>
      </c>
      <c r="F102" s="147">
        <v>3000</v>
      </c>
      <c r="G102" s="147">
        <f>SUM(G107:G113)</f>
        <v>3500</v>
      </c>
      <c r="H102" s="148">
        <f>SUM(H107:H113)</f>
        <v>2000</v>
      </c>
      <c r="I102" s="157"/>
      <c r="J102" s="158"/>
      <c r="K102" s="158"/>
      <c r="L102" s="158"/>
      <c r="M102" s="158"/>
      <c r="N102" s="159"/>
      <c r="P102" s="11"/>
    </row>
    <row r="103" spans="1:14" s="1362" customFormat="1" ht="18" customHeight="1">
      <c r="A103" s="319">
        <v>96</v>
      </c>
      <c r="B103" s="1354"/>
      <c r="C103" s="1355"/>
      <c r="D103" s="1356" t="s">
        <v>453</v>
      </c>
      <c r="E103" s="1355"/>
      <c r="F103" s="1357"/>
      <c r="G103" s="1357"/>
      <c r="H103" s="1358"/>
      <c r="I103" s="1359">
        <f>SUM(J103:N103)</f>
        <v>6000</v>
      </c>
      <c r="J103" s="1363">
        <f aca="true" t="shared" si="1" ref="J103:N105">J108+J113+J118+J123</f>
        <v>0</v>
      </c>
      <c r="K103" s="1363">
        <f t="shared" si="1"/>
        <v>0</v>
      </c>
      <c r="L103" s="1363">
        <f t="shared" si="1"/>
        <v>0</v>
      </c>
      <c r="M103" s="1363">
        <f t="shared" si="1"/>
        <v>0</v>
      </c>
      <c r="N103" s="1361">
        <f t="shared" si="1"/>
        <v>6000</v>
      </c>
    </row>
    <row r="104" spans="1:14" s="97" customFormat="1" ht="18" customHeight="1">
      <c r="A104" s="319">
        <v>97</v>
      </c>
      <c r="B104" s="1220"/>
      <c r="C104" s="1221"/>
      <c r="D104" s="751" t="s">
        <v>1080</v>
      </c>
      <c r="E104" s="1221"/>
      <c r="F104" s="1222"/>
      <c r="G104" s="1222"/>
      <c r="H104" s="1223"/>
      <c r="I104" s="157">
        <f>SUM(J104:N104)</f>
        <v>4500</v>
      </c>
      <c r="J104" s="583">
        <f t="shared" si="1"/>
        <v>0</v>
      </c>
      <c r="K104" s="583">
        <f t="shared" si="1"/>
        <v>0</v>
      </c>
      <c r="L104" s="583">
        <f t="shared" si="1"/>
        <v>0</v>
      </c>
      <c r="M104" s="583">
        <f t="shared" si="1"/>
        <v>0</v>
      </c>
      <c r="N104" s="1115">
        <f t="shared" si="1"/>
        <v>4500</v>
      </c>
    </row>
    <row r="105" spans="1:14" s="11" customFormat="1" ht="18" customHeight="1">
      <c r="A105" s="319">
        <v>98</v>
      </c>
      <c r="B105" s="152"/>
      <c r="C105" s="153"/>
      <c r="D105" s="750" t="s">
        <v>839</v>
      </c>
      <c r="E105" s="153"/>
      <c r="F105" s="155"/>
      <c r="G105" s="155"/>
      <c r="H105" s="156"/>
      <c r="I105" s="1047">
        <f>SUM(J105:N105)</f>
        <v>0</v>
      </c>
      <c r="J105" s="205">
        <f t="shared" si="1"/>
        <v>0</v>
      </c>
      <c r="K105" s="205">
        <f t="shared" si="1"/>
        <v>0</v>
      </c>
      <c r="L105" s="205">
        <f t="shared" si="1"/>
        <v>0</v>
      </c>
      <c r="M105" s="205">
        <f t="shared" si="1"/>
        <v>0</v>
      </c>
      <c r="N105" s="206">
        <f t="shared" si="1"/>
        <v>0</v>
      </c>
    </row>
    <row r="106" spans="1:14" s="11" customFormat="1" ht="18" customHeight="1">
      <c r="A106" s="319">
        <v>99</v>
      </c>
      <c r="B106" s="152"/>
      <c r="C106" s="153"/>
      <c r="D106" s="751" t="s">
        <v>1120</v>
      </c>
      <c r="E106" s="153"/>
      <c r="F106" s="155"/>
      <c r="G106" s="155"/>
      <c r="H106" s="156"/>
      <c r="I106" s="157">
        <f>SUM(J106:N106)</f>
        <v>4500</v>
      </c>
      <c r="J106" s="583">
        <f>SUM(J104:J105)</f>
        <v>0</v>
      </c>
      <c r="K106" s="583">
        <f>SUM(K104:K105)</f>
        <v>0</v>
      </c>
      <c r="L106" s="583">
        <f>SUM(L104:L105)</f>
        <v>0</v>
      </c>
      <c r="M106" s="583">
        <f>SUM(M104:M105)</f>
        <v>0</v>
      </c>
      <c r="N106" s="1115">
        <f>SUM(N104:N105)</f>
        <v>4500</v>
      </c>
    </row>
    <row r="107" spans="1:16" s="12" customFormat="1" ht="18" customHeight="1">
      <c r="A107" s="319">
        <v>100</v>
      </c>
      <c r="B107" s="168"/>
      <c r="C107" s="177"/>
      <c r="D107" s="178" t="s">
        <v>418</v>
      </c>
      <c r="E107" s="177"/>
      <c r="F107" s="179"/>
      <c r="G107" s="179">
        <v>1500</v>
      </c>
      <c r="H107" s="180"/>
      <c r="I107" s="181"/>
      <c r="J107" s="205"/>
      <c r="K107" s="205"/>
      <c r="L107" s="205"/>
      <c r="M107" s="205"/>
      <c r="N107" s="206"/>
      <c r="P107" s="11"/>
    </row>
    <row r="108" spans="1:16" s="1371" customFormat="1" ht="18" customHeight="1">
      <c r="A108" s="319">
        <v>101</v>
      </c>
      <c r="B108" s="1364"/>
      <c r="C108" s="1365"/>
      <c r="D108" s="1386" t="s">
        <v>453</v>
      </c>
      <c r="E108" s="1365"/>
      <c r="F108" s="1367"/>
      <c r="G108" s="1367"/>
      <c r="H108" s="1368"/>
      <c r="I108" s="1369">
        <f>SUM(J108:N108)</f>
        <v>1500</v>
      </c>
      <c r="J108" s="1363"/>
      <c r="K108" s="1363"/>
      <c r="L108" s="1363"/>
      <c r="M108" s="1363"/>
      <c r="N108" s="1370">
        <v>1500</v>
      </c>
      <c r="P108" s="1362"/>
    </row>
    <row r="109" spans="1:16" s="137" customFormat="1" ht="18" customHeight="1">
      <c r="A109" s="319">
        <v>102</v>
      </c>
      <c r="B109" s="1224"/>
      <c r="C109" s="1225"/>
      <c r="D109" s="763" t="s">
        <v>1080</v>
      </c>
      <c r="E109" s="1225"/>
      <c r="F109" s="1226"/>
      <c r="G109" s="1226"/>
      <c r="H109" s="1227"/>
      <c r="I109" s="181">
        <f>SUM(J109:N109)</f>
        <v>0</v>
      </c>
      <c r="J109" s="583">
        <v>0</v>
      </c>
      <c r="K109" s="583">
        <v>0</v>
      </c>
      <c r="L109" s="583">
        <v>0</v>
      </c>
      <c r="M109" s="583">
        <v>0</v>
      </c>
      <c r="N109" s="1115">
        <v>0</v>
      </c>
      <c r="P109" s="97"/>
    </row>
    <row r="110" spans="1:16" s="12" customFormat="1" ht="18" customHeight="1">
      <c r="A110" s="319">
        <v>103</v>
      </c>
      <c r="B110" s="168"/>
      <c r="C110" s="177"/>
      <c r="D110" s="586" t="s">
        <v>839</v>
      </c>
      <c r="E110" s="177"/>
      <c r="F110" s="179"/>
      <c r="G110" s="179"/>
      <c r="H110" s="180"/>
      <c r="I110" s="1047">
        <f>SUM(J110:N110)</f>
        <v>0</v>
      </c>
      <c r="J110" s="205"/>
      <c r="K110" s="205"/>
      <c r="L110" s="205"/>
      <c r="M110" s="205"/>
      <c r="N110" s="206"/>
      <c r="P110" s="11"/>
    </row>
    <row r="111" spans="1:16" s="12" customFormat="1" ht="18" customHeight="1">
      <c r="A111" s="319">
        <v>104</v>
      </c>
      <c r="B111" s="168"/>
      <c r="C111" s="177"/>
      <c r="D111" s="763" t="s">
        <v>1120</v>
      </c>
      <c r="E111" s="177"/>
      <c r="F111" s="179"/>
      <c r="G111" s="179"/>
      <c r="H111" s="180"/>
      <c r="I111" s="181">
        <f>SUM(J111:N111)</f>
        <v>0</v>
      </c>
      <c r="J111" s="583">
        <f>SUM(J109:J110)</f>
        <v>0</v>
      </c>
      <c r="K111" s="583">
        <f>SUM(K109:K110)</f>
        <v>0</v>
      </c>
      <c r="L111" s="583">
        <f>SUM(L109:L110)</f>
        <v>0</v>
      </c>
      <c r="M111" s="583">
        <f>SUM(M109:M110)</f>
        <v>0</v>
      </c>
      <c r="N111" s="1115">
        <f>SUM(N109:N110)</f>
        <v>0</v>
      </c>
      <c r="P111" s="11"/>
    </row>
    <row r="112" spans="1:16" s="12" customFormat="1" ht="18" customHeight="1">
      <c r="A112" s="319">
        <v>105</v>
      </c>
      <c r="B112" s="168"/>
      <c r="C112" s="177"/>
      <c r="D112" s="178" t="s">
        <v>419</v>
      </c>
      <c r="E112" s="177"/>
      <c r="F112" s="179"/>
      <c r="G112" s="179">
        <v>2000</v>
      </c>
      <c r="H112" s="180">
        <v>2000</v>
      </c>
      <c r="I112" s="173"/>
      <c r="J112" s="174"/>
      <c r="K112" s="174"/>
      <c r="L112" s="174"/>
      <c r="M112" s="174"/>
      <c r="N112" s="175"/>
      <c r="P112" s="11"/>
    </row>
    <row r="113" spans="1:16" s="1371" customFormat="1" ht="18" customHeight="1">
      <c r="A113" s="319">
        <v>106</v>
      </c>
      <c r="B113" s="1364"/>
      <c r="C113" s="1365"/>
      <c r="D113" s="1386" t="s">
        <v>453</v>
      </c>
      <c r="E113" s="1365"/>
      <c r="F113" s="1367"/>
      <c r="G113" s="1367"/>
      <c r="H113" s="1368"/>
      <c r="I113" s="1369">
        <f>SUM(J113:N113)</f>
        <v>2000</v>
      </c>
      <c r="J113" s="1363"/>
      <c r="K113" s="1363"/>
      <c r="L113" s="1363"/>
      <c r="M113" s="1363"/>
      <c r="N113" s="1370">
        <v>2000</v>
      </c>
      <c r="P113" s="1362"/>
    </row>
    <row r="114" spans="1:16" s="137" customFormat="1" ht="18" customHeight="1">
      <c r="A114" s="319">
        <v>107</v>
      </c>
      <c r="B114" s="1224"/>
      <c r="C114" s="1225"/>
      <c r="D114" s="763" t="s">
        <v>1080</v>
      </c>
      <c r="E114" s="1225"/>
      <c r="F114" s="1226"/>
      <c r="G114" s="1226"/>
      <c r="H114" s="1227"/>
      <c r="I114" s="181">
        <f>SUM(J114:N114)</f>
        <v>2000</v>
      </c>
      <c r="J114" s="583">
        <v>0</v>
      </c>
      <c r="K114" s="583">
        <v>0</v>
      </c>
      <c r="L114" s="583">
        <v>0</v>
      </c>
      <c r="M114" s="583">
        <v>0</v>
      </c>
      <c r="N114" s="1115">
        <v>2000</v>
      </c>
      <c r="P114" s="97"/>
    </row>
    <row r="115" spans="1:16" s="12" customFormat="1" ht="18" customHeight="1">
      <c r="A115" s="319">
        <v>108</v>
      </c>
      <c r="B115" s="168"/>
      <c r="C115" s="177"/>
      <c r="D115" s="586" t="s">
        <v>644</v>
      </c>
      <c r="E115" s="177"/>
      <c r="F115" s="179"/>
      <c r="G115" s="179"/>
      <c r="H115" s="180"/>
      <c r="I115" s="1047">
        <f>SUM(J115:N115)</f>
        <v>0</v>
      </c>
      <c r="J115" s="205"/>
      <c r="K115" s="205"/>
      <c r="L115" s="205"/>
      <c r="M115" s="205"/>
      <c r="N115" s="206"/>
      <c r="P115" s="11"/>
    </row>
    <row r="116" spans="1:16" s="12" customFormat="1" ht="18" customHeight="1">
      <c r="A116" s="319">
        <v>109</v>
      </c>
      <c r="B116" s="168"/>
      <c r="C116" s="177"/>
      <c r="D116" s="763" t="s">
        <v>1120</v>
      </c>
      <c r="E116" s="177"/>
      <c r="F116" s="179"/>
      <c r="G116" s="179"/>
      <c r="H116" s="180"/>
      <c r="I116" s="181">
        <f>SUM(J116:N116)</f>
        <v>2000</v>
      </c>
      <c r="J116" s="583">
        <f>SUM(J114:J115)</f>
        <v>0</v>
      </c>
      <c r="K116" s="583">
        <f>SUM(K114:K115)</f>
        <v>0</v>
      </c>
      <c r="L116" s="583">
        <f>SUM(L114:L115)</f>
        <v>0</v>
      </c>
      <c r="M116" s="583">
        <f>SUM(M114:M115)</f>
        <v>0</v>
      </c>
      <c r="N116" s="1115">
        <f>SUM(N114:N115)</f>
        <v>2000</v>
      </c>
      <c r="P116" s="11"/>
    </row>
    <row r="117" spans="1:16" s="12" customFormat="1" ht="18" customHeight="1">
      <c r="A117" s="319">
        <v>110</v>
      </c>
      <c r="B117" s="168"/>
      <c r="C117" s="177"/>
      <c r="D117" s="178" t="s">
        <v>630</v>
      </c>
      <c r="E117" s="177"/>
      <c r="F117" s="179"/>
      <c r="G117" s="179"/>
      <c r="H117" s="180"/>
      <c r="I117" s="181"/>
      <c r="J117" s="205"/>
      <c r="K117" s="205"/>
      <c r="L117" s="205"/>
      <c r="M117" s="205"/>
      <c r="N117" s="206"/>
      <c r="P117" s="11"/>
    </row>
    <row r="118" spans="1:16" s="1371" customFormat="1" ht="18" customHeight="1">
      <c r="A118" s="319">
        <v>111</v>
      </c>
      <c r="B118" s="1364"/>
      <c r="C118" s="1365"/>
      <c r="D118" s="1386" t="s">
        <v>453</v>
      </c>
      <c r="E118" s="1365"/>
      <c r="F118" s="1367"/>
      <c r="G118" s="1367"/>
      <c r="H118" s="1368"/>
      <c r="I118" s="1369">
        <f>SUM(J118:N118)</f>
        <v>2000</v>
      </c>
      <c r="J118" s="1363"/>
      <c r="K118" s="1363"/>
      <c r="L118" s="1363"/>
      <c r="M118" s="1363"/>
      <c r="N118" s="1370">
        <v>2000</v>
      </c>
      <c r="P118" s="1362"/>
    </row>
    <row r="119" spans="1:16" s="137" customFormat="1" ht="18" customHeight="1">
      <c r="A119" s="319">
        <v>112</v>
      </c>
      <c r="B119" s="1224"/>
      <c r="C119" s="1225"/>
      <c r="D119" s="763" t="s">
        <v>1080</v>
      </c>
      <c r="E119" s="1225"/>
      <c r="F119" s="1226"/>
      <c r="G119" s="1226"/>
      <c r="H119" s="1227"/>
      <c r="I119" s="181">
        <f>SUM(J119:N119)</f>
        <v>2000</v>
      </c>
      <c r="J119" s="583">
        <v>0</v>
      </c>
      <c r="K119" s="583">
        <v>0</v>
      </c>
      <c r="L119" s="583">
        <v>0</v>
      </c>
      <c r="M119" s="583">
        <v>0</v>
      </c>
      <c r="N119" s="1115">
        <v>2000</v>
      </c>
      <c r="P119" s="97"/>
    </row>
    <row r="120" spans="1:16" s="12" customFormat="1" ht="18" customHeight="1">
      <c r="A120" s="319">
        <v>113</v>
      </c>
      <c r="B120" s="168"/>
      <c r="C120" s="177"/>
      <c r="D120" s="586" t="s">
        <v>644</v>
      </c>
      <c r="E120" s="177"/>
      <c r="F120" s="179"/>
      <c r="G120" s="179"/>
      <c r="H120" s="180"/>
      <c r="I120" s="1047">
        <f>SUM(J120:N120)</f>
        <v>0</v>
      </c>
      <c r="J120" s="205"/>
      <c r="K120" s="205"/>
      <c r="L120" s="205"/>
      <c r="M120" s="205"/>
      <c r="N120" s="206"/>
      <c r="P120" s="11"/>
    </row>
    <row r="121" spans="1:16" s="12" customFormat="1" ht="18" customHeight="1">
      <c r="A121" s="319">
        <v>114</v>
      </c>
      <c r="B121" s="168"/>
      <c r="C121" s="177"/>
      <c r="D121" s="763" t="s">
        <v>1120</v>
      </c>
      <c r="E121" s="177"/>
      <c r="F121" s="179"/>
      <c r="G121" s="179"/>
      <c r="H121" s="180"/>
      <c r="I121" s="181">
        <f>SUM(J121:N121)</f>
        <v>2000</v>
      </c>
      <c r="J121" s="583">
        <f>SUM(J119:J120)</f>
        <v>0</v>
      </c>
      <c r="K121" s="583">
        <f>SUM(K119:K120)</f>
        <v>0</v>
      </c>
      <c r="L121" s="583">
        <f>SUM(L119:L120)</f>
        <v>0</v>
      </c>
      <c r="M121" s="583">
        <f>SUM(M119:M120)</f>
        <v>0</v>
      </c>
      <c r="N121" s="1115">
        <f>SUM(N119:N120)</f>
        <v>2000</v>
      </c>
      <c r="P121" s="11"/>
    </row>
    <row r="122" spans="1:16" s="12" customFormat="1" ht="18" customHeight="1">
      <c r="A122" s="319">
        <v>115</v>
      </c>
      <c r="B122" s="168"/>
      <c r="C122" s="177"/>
      <c r="D122" s="178" t="s">
        <v>631</v>
      </c>
      <c r="E122" s="177"/>
      <c r="F122" s="179"/>
      <c r="G122" s="179"/>
      <c r="H122" s="180"/>
      <c r="I122" s="181"/>
      <c r="J122" s="205"/>
      <c r="K122" s="205"/>
      <c r="L122" s="205"/>
      <c r="M122" s="205"/>
      <c r="N122" s="206"/>
      <c r="P122" s="11"/>
    </row>
    <row r="123" spans="1:16" s="1371" customFormat="1" ht="18" customHeight="1">
      <c r="A123" s="319">
        <v>116</v>
      </c>
      <c r="B123" s="1364"/>
      <c r="C123" s="1365"/>
      <c r="D123" s="1387" t="s">
        <v>453</v>
      </c>
      <c r="E123" s="1365"/>
      <c r="F123" s="1367"/>
      <c r="G123" s="1367"/>
      <c r="H123" s="1368"/>
      <c r="I123" s="1369">
        <f>SUM(J123:N123)</f>
        <v>500</v>
      </c>
      <c r="J123" s="1363"/>
      <c r="K123" s="1363"/>
      <c r="L123" s="1363"/>
      <c r="M123" s="1363"/>
      <c r="N123" s="1370">
        <v>500</v>
      </c>
      <c r="P123" s="1362"/>
    </row>
    <row r="124" spans="1:16" s="137" customFormat="1" ht="18" customHeight="1">
      <c r="A124" s="319">
        <v>117</v>
      </c>
      <c r="B124" s="1224"/>
      <c r="C124" s="1225"/>
      <c r="D124" s="763" t="s">
        <v>1080</v>
      </c>
      <c r="E124" s="1225"/>
      <c r="F124" s="1226"/>
      <c r="G124" s="1226"/>
      <c r="H124" s="1227"/>
      <c r="I124" s="181">
        <f>SUM(J124:N124)</f>
        <v>500</v>
      </c>
      <c r="J124" s="583">
        <v>0</v>
      </c>
      <c r="K124" s="583">
        <v>0</v>
      </c>
      <c r="L124" s="583">
        <v>0</v>
      </c>
      <c r="M124" s="583">
        <v>0</v>
      </c>
      <c r="N124" s="1115">
        <v>500</v>
      </c>
      <c r="P124" s="97"/>
    </row>
    <row r="125" spans="1:16" s="12" customFormat="1" ht="18" customHeight="1">
      <c r="A125" s="319">
        <v>118</v>
      </c>
      <c r="B125" s="168"/>
      <c r="C125" s="177"/>
      <c r="D125" s="586" t="s">
        <v>644</v>
      </c>
      <c r="E125" s="177"/>
      <c r="F125" s="179"/>
      <c r="G125" s="179"/>
      <c r="H125" s="180"/>
      <c r="I125" s="1047">
        <f>SUM(J125:N125)</f>
        <v>0</v>
      </c>
      <c r="J125" s="205"/>
      <c r="K125" s="205"/>
      <c r="L125" s="205"/>
      <c r="M125" s="205"/>
      <c r="N125" s="206"/>
      <c r="P125" s="11"/>
    </row>
    <row r="126" spans="1:16" s="12" customFormat="1" ht="18" customHeight="1">
      <c r="A126" s="319">
        <v>119</v>
      </c>
      <c r="B126" s="168"/>
      <c r="C126" s="177"/>
      <c r="D126" s="763" t="s">
        <v>1120</v>
      </c>
      <c r="E126" s="177"/>
      <c r="F126" s="179"/>
      <c r="G126" s="179"/>
      <c r="H126" s="180"/>
      <c r="I126" s="181">
        <f>SUM(J126:N126)</f>
        <v>500</v>
      </c>
      <c r="J126" s="583">
        <f>SUM(J124:J125)</f>
        <v>0</v>
      </c>
      <c r="K126" s="583">
        <f>SUM(K124:K125)</f>
        <v>0</v>
      </c>
      <c r="L126" s="583">
        <f>SUM(L124:L125)</f>
        <v>0</v>
      </c>
      <c r="M126" s="583">
        <f>SUM(M124:M125)</f>
        <v>0</v>
      </c>
      <c r="N126" s="1115">
        <f>SUM(N124:N125)</f>
        <v>500</v>
      </c>
      <c r="P126" s="11"/>
    </row>
    <row r="127" spans="1:16" s="3" customFormat="1" ht="22.5" customHeight="1">
      <c r="A127" s="319">
        <v>120</v>
      </c>
      <c r="B127" s="144"/>
      <c r="C127" s="145">
        <f>C102+1</f>
        <v>14</v>
      </c>
      <c r="D127" s="146" t="s">
        <v>75</v>
      </c>
      <c r="E127" s="145" t="s">
        <v>25</v>
      </c>
      <c r="F127" s="147">
        <v>5000</v>
      </c>
      <c r="G127" s="147">
        <v>5000</v>
      </c>
      <c r="H127" s="148">
        <v>5000</v>
      </c>
      <c r="I127" s="164"/>
      <c r="J127" s="165"/>
      <c r="K127" s="165"/>
      <c r="L127" s="165"/>
      <c r="M127" s="165"/>
      <c r="N127" s="166"/>
      <c r="O127" s="11"/>
      <c r="P127" s="11"/>
    </row>
    <row r="128" spans="1:14" s="1362" customFormat="1" ht="18" customHeight="1">
      <c r="A128" s="319">
        <v>121</v>
      </c>
      <c r="B128" s="1354"/>
      <c r="C128" s="1355"/>
      <c r="D128" s="1356" t="s">
        <v>453</v>
      </c>
      <c r="E128" s="1355"/>
      <c r="F128" s="1357"/>
      <c r="G128" s="1357"/>
      <c r="H128" s="1358"/>
      <c r="I128" s="1359">
        <f>SUM(J128:N128)</f>
        <v>5000</v>
      </c>
      <c r="J128" s="1360"/>
      <c r="K128" s="1360"/>
      <c r="L128" s="1360">
        <v>5000</v>
      </c>
      <c r="M128" s="1360"/>
      <c r="N128" s="1361"/>
    </row>
    <row r="129" spans="1:14" s="97" customFormat="1" ht="18" customHeight="1">
      <c r="A129" s="319">
        <v>122</v>
      </c>
      <c r="B129" s="1220"/>
      <c r="C129" s="1221"/>
      <c r="D129" s="751" t="s">
        <v>1080</v>
      </c>
      <c r="E129" s="1221"/>
      <c r="F129" s="1222"/>
      <c r="G129" s="1222"/>
      <c r="H129" s="1223"/>
      <c r="I129" s="157">
        <f>SUM(J129:N129)</f>
        <v>5000</v>
      </c>
      <c r="J129" s="592">
        <v>0</v>
      </c>
      <c r="K129" s="592">
        <v>0</v>
      </c>
      <c r="L129" s="592">
        <v>5000</v>
      </c>
      <c r="M129" s="592">
        <v>0</v>
      </c>
      <c r="N129" s="584">
        <v>0</v>
      </c>
    </row>
    <row r="130" spans="1:14" s="11" customFormat="1" ht="18" customHeight="1">
      <c r="A130" s="319">
        <v>123</v>
      </c>
      <c r="B130" s="152"/>
      <c r="C130" s="153"/>
      <c r="D130" s="750" t="s">
        <v>644</v>
      </c>
      <c r="E130" s="153"/>
      <c r="F130" s="155"/>
      <c r="G130" s="155"/>
      <c r="H130" s="156"/>
      <c r="I130" s="1047">
        <f>SUM(J130:N130)</f>
        <v>0</v>
      </c>
      <c r="J130" s="205"/>
      <c r="K130" s="205"/>
      <c r="L130" s="205"/>
      <c r="M130" s="205"/>
      <c r="N130" s="206"/>
    </row>
    <row r="131" spans="1:14" s="11" customFormat="1" ht="18" customHeight="1">
      <c r="A131" s="319">
        <v>124</v>
      </c>
      <c r="B131" s="152"/>
      <c r="C131" s="153"/>
      <c r="D131" s="751" t="s">
        <v>1120</v>
      </c>
      <c r="E131" s="153"/>
      <c r="F131" s="155"/>
      <c r="G131" s="155"/>
      <c r="H131" s="156"/>
      <c r="I131" s="157">
        <f>SUM(J131:N131)</f>
        <v>5000</v>
      </c>
      <c r="J131" s="592">
        <f>SUM(J129:J130)</f>
        <v>0</v>
      </c>
      <c r="K131" s="592">
        <f>SUM(K129:K130)</f>
        <v>0</v>
      </c>
      <c r="L131" s="592">
        <f>SUM(L129:L130)</f>
        <v>5000</v>
      </c>
      <c r="M131" s="592">
        <f>SUM(M129:M130)</f>
        <v>0</v>
      </c>
      <c r="N131" s="584">
        <f>SUM(N129:N130)</f>
        <v>0</v>
      </c>
    </row>
    <row r="132" spans="1:16" s="3" customFormat="1" ht="22.5" customHeight="1">
      <c r="A132" s="319">
        <v>125</v>
      </c>
      <c r="B132" s="144"/>
      <c r="C132" s="145">
        <f>C127+1</f>
        <v>15</v>
      </c>
      <c r="D132" s="146" t="s">
        <v>76</v>
      </c>
      <c r="E132" s="145" t="s">
        <v>25</v>
      </c>
      <c r="F132" s="147">
        <v>1000</v>
      </c>
      <c r="G132" s="147">
        <v>1000</v>
      </c>
      <c r="H132" s="148">
        <v>1000</v>
      </c>
      <c r="I132" s="164"/>
      <c r="J132" s="165"/>
      <c r="K132" s="165"/>
      <c r="L132" s="165"/>
      <c r="M132" s="165"/>
      <c r="N132" s="166"/>
      <c r="O132" s="11"/>
      <c r="P132" s="11"/>
    </row>
    <row r="133" spans="1:14" s="1362" customFormat="1" ht="18" customHeight="1">
      <c r="A133" s="319">
        <v>126</v>
      </c>
      <c r="B133" s="1354"/>
      <c r="C133" s="1355"/>
      <c r="D133" s="1356" t="s">
        <v>453</v>
      </c>
      <c r="E133" s="1355"/>
      <c r="F133" s="1357"/>
      <c r="G133" s="1357"/>
      <c r="H133" s="1358"/>
      <c r="I133" s="1359">
        <f>SUM(J133:N133)</f>
        <v>1000</v>
      </c>
      <c r="J133" s="1360"/>
      <c r="K133" s="1360"/>
      <c r="L133" s="1360"/>
      <c r="M133" s="1360"/>
      <c r="N133" s="1361">
        <v>1000</v>
      </c>
    </row>
    <row r="134" spans="1:14" s="97" customFormat="1" ht="18" customHeight="1">
      <c r="A134" s="319">
        <v>127</v>
      </c>
      <c r="B134" s="1220"/>
      <c r="C134" s="1221"/>
      <c r="D134" s="751" t="s">
        <v>1080</v>
      </c>
      <c r="E134" s="1221"/>
      <c r="F134" s="1222"/>
      <c r="G134" s="1222"/>
      <c r="H134" s="1223"/>
      <c r="I134" s="157">
        <f>SUM(J134:N134)</f>
        <v>1000</v>
      </c>
      <c r="J134" s="592">
        <v>0</v>
      </c>
      <c r="K134" s="592">
        <v>0</v>
      </c>
      <c r="L134" s="592">
        <v>0</v>
      </c>
      <c r="M134" s="592">
        <v>0</v>
      </c>
      <c r="N134" s="584">
        <v>1000</v>
      </c>
    </row>
    <row r="135" spans="1:14" s="11" customFormat="1" ht="18" customHeight="1">
      <c r="A135" s="319">
        <v>128</v>
      </c>
      <c r="B135" s="152"/>
      <c r="C135" s="153"/>
      <c r="D135" s="750" t="s">
        <v>644</v>
      </c>
      <c r="E135" s="153"/>
      <c r="F135" s="155"/>
      <c r="G135" s="155"/>
      <c r="H135" s="156"/>
      <c r="I135" s="1047">
        <f>SUM(J135:N135)</f>
        <v>0</v>
      </c>
      <c r="J135" s="205"/>
      <c r="K135" s="205"/>
      <c r="L135" s="205"/>
      <c r="M135" s="205"/>
      <c r="N135" s="206"/>
    </row>
    <row r="136" spans="1:14" s="11" customFormat="1" ht="18" customHeight="1">
      <c r="A136" s="319">
        <v>129</v>
      </c>
      <c r="B136" s="152"/>
      <c r="C136" s="153"/>
      <c r="D136" s="751" t="s">
        <v>1120</v>
      </c>
      <c r="E136" s="153"/>
      <c r="F136" s="155"/>
      <c r="G136" s="155"/>
      <c r="H136" s="156"/>
      <c r="I136" s="157">
        <f>SUM(J136:N136)</f>
        <v>1000</v>
      </c>
      <c r="J136" s="592">
        <f>SUM(J134:J135)</f>
        <v>0</v>
      </c>
      <c r="K136" s="592">
        <f>SUM(K134:K135)</f>
        <v>0</v>
      </c>
      <c r="L136" s="592">
        <f>SUM(L134:L135)</f>
        <v>0</v>
      </c>
      <c r="M136" s="592">
        <f>SUM(M134:M135)</f>
        <v>0</v>
      </c>
      <c r="N136" s="584">
        <f>SUM(N134:N135)</f>
        <v>1000</v>
      </c>
    </row>
    <row r="137" spans="1:16" s="3" customFormat="1" ht="22.5" customHeight="1">
      <c r="A137" s="319">
        <v>130</v>
      </c>
      <c r="B137" s="144"/>
      <c r="C137" s="145">
        <f>C132+1</f>
        <v>16</v>
      </c>
      <c r="D137" s="146" t="s">
        <v>317</v>
      </c>
      <c r="E137" s="145" t="s">
        <v>25</v>
      </c>
      <c r="F137" s="147">
        <f>SUM(F138:F163)</f>
        <v>42300</v>
      </c>
      <c r="G137" s="147">
        <f>SUM(G138:G163)</f>
        <v>42300</v>
      </c>
      <c r="H137" s="148">
        <f>SUM(H138:H163)</f>
        <v>42900</v>
      </c>
      <c r="I137" s="164"/>
      <c r="J137" s="165"/>
      <c r="K137" s="165"/>
      <c r="L137" s="165"/>
      <c r="M137" s="165"/>
      <c r="N137" s="166"/>
      <c r="O137" s="11"/>
      <c r="P137" s="11"/>
    </row>
    <row r="138" spans="1:14" s="1362" customFormat="1" ht="18" customHeight="1">
      <c r="A138" s="319">
        <v>131</v>
      </c>
      <c r="B138" s="1354"/>
      <c r="C138" s="1355"/>
      <c r="D138" s="1356" t="s">
        <v>453</v>
      </c>
      <c r="E138" s="1355"/>
      <c r="F138" s="1357"/>
      <c r="G138" s="1357"/>
      <c r="H138" s="1358"/>
      <c r="I138" s="1359">
        <f>SUM(J138:N138)</f>
        <v>42300</v>
      </c>
      <c r="J138" s="1388">
        <f aca="true" t="shared" si="2" ref="J138:N140">J143+J148+J153+J158+J163</f>
        <v>0</v>
      </c>
      <c r="K138" s="1388">
        <f t="shared" si="2"/>
        <v>0</v>
      </c>
      <c r="L138" s="1388">
        <f t="shared" si="2"/>
        <v>0</v>
      </c>
      <c r="M138" s="1388">
        <f t="shared" si="2"/>
        <v>0</v>
      </c>
      <c r="N138" s="1361">
        <f t="shared" si="2"/>
        <v>42300</v>
      </c>
    </row>
    <row r="139" spans="1:14" s="97" customFormat="1" ht="18" customHeight="1">
      <c r="A139" s="319">
        <v>132</v>
      </c>
      <c r="B139" s="1220"/>
      <c r="C139" s="1221"/>
      <c r="D139" s="751" t="s">
        <v>1080</v>
      </c>
      <c r="E139" s="1221"/>
      <c r="F139" s="1222"/>
      <c r="G139" s="1222"/>
      <c r="H139" s="1223"/>
      <c r="I139" s="157">
        <f>SUM(J139:N139)</f>
        <v>57300</v>
      </c>
      <c r="J139" s="587">
        <f t="shared" si="2"/>
        <v>0</v>
      </c>
      <c r="K139" s="587">
        <f t="shared" si="2"/>
        <v>0</v>
      </c>
      <c r="L139" s="587">
        <f t="shared" si="2"/>
        <v>0</v>
      </c>
      <c r="M139" s="587">
        <f t="shared" si="2"/>
        <v>0</v>
      </c>
      <c r="N139" s="1161">
        <f t="shared" si="2"/>
        <v>57300</v>
      </c>
    </row>
    <row r="140" spans="1:14" s="11" customFormat="1" ht="18" customHeight="1">
      <c r="A140" s="319">
        <v>133</v>
      </c>
      <c r="B140" s="152"/>
      <c r="C140" s="153"/>
      <c r="D140" s="750" t="s">
        <v>644</v>
      </c>
      <c r="E140" s="153"/>
      <c r="F140" s="155"/>
      <c r="G140" s="155"/>
      <c r="H140" s="156"/>
      <c r="I140" s="1047">
        <f>SUM(J140:N140)</f>
        <v>0</v>
      </c>
      <c r="J140" s="174">
        <f t="shared" si="2"/>
        <v>0</v>
      </c>
      <c r="K140" s="174">
        <f t="shared" si="2"/>
        <v>0</v>
      </c>
      <c r="L140" s="174">
        <f t="shared" si="2"/>
        <v>0</v>
      </c>
      <c r="M140" s="174">
        <f t="shared" si="2"/>
        <v>0</v>
      </c>
      <c r="N140" s="175">
        <f t="shared" si="2"/>
        <v>0</v>
      </c>
    </row>
    <row r="141" spans="1:14" s="11" customFormat="1" ht="18" customHeight="1">
      <c r="A141" s="319">
        <v>134</v>
      </c>
      <c r="B141" s="152"/>
      <c r="C141" s="153"/>
      <c r="D141" s="751" t="s">
        <v>1120</v>
      </c>
      <c r="E141" s="153"/>
      <c r="F141" s="155"/>
      <c r="G141" s="155"/>
      <c r="H141" s="156"/>
      <c r="I141" s="157">
        <f>SUM(J141:N141)</f>
        <v>57300</v>
      </c>
      <c r="J141" s="587">
        <f>SUM(J139:J140)</f>
        <v>0</v>
      </c>
      <c r="K141" s="587">
        <f>SUM(K139:K140)</f>
        <v>0</v>
      </c>
      <c r="L141" s="587">
        <f>SUM(L139:L140)</f>
        <v>0</v>
      </c>
      <c r="M141" s="587">
        <f>SUM(M139:M140)</f>
        <v>0</v>
      </c>
      <c r="N141" s="1161">
        <f>SUM(N139:N140)</f>
        <v>57300</v>
      </c>
    </row>
    <row r="142" spans="1:16" s="12" customFormat="1" ht="18" customHeight="1">
      <c r="A142" s="319">
        <v>135</v>
      </c>
      <c r="B142" s="168"/>
      <c r="C142" s="169"/>
      <c r="D142" s="588" t="s">
        <v>77</v>
      </c>
      <c r="E142" s="170"/>
      <c r="F142" s="171">
        <v>28200</v>
      </c>
      <c r="G142" s="171">
        <v>28200</v>
      </c>
      <c r="H142" s="172">
        <v>28200</v>
      </c>
      <c r="I142" s="181"/>
      <c r="J142" s="205"/>
      <c r="K142" s="205"/>
      <c r="L142" s="205"/>
      <c r="M142" s="205"/>
      <c r="N142" s="206"/>
      <c r="P142" s="11"/>
    </row>
    <row r="143" spans="1:16" s="1371" customFormat="1" ht="18" customHeight="1">
      <c r="A143" s="319">
        <v>136</v>
      </c>
      <c r="B143" s="1364"/>
      <c r="C143" s="1365"/>
      <c r="D143" s="1366" t="s">
        <v>453</v>
      </c>
      <c r="E143" s="1365"/>
      <c r="F143" s="1367"/>
      <c r="G143" s="1367"/>
      <c r="H143" s="1368"/>
      <c r="I143" s="1369">
        <f>SUM(J143:N143)</f>
        <v>28200</v>
      </c>
      <c r="J143" s="1363"/>
      <c r="K143" s="1363"/>
      <c r="L143" s="1363"/>
      <c r="M143" s="1363"/>
      <c r="N143" s="1370">
        <v>28200</v>
      </c>
      <c r="P143" s="1362"/>
    </row>
    <row r="144" spans="1:16" s="137" customFormat="1" ht="18" customHeight="1">
      <c r="A144" s="319">
        <v>137</v>
      </c>
      <c r="B144" s="1224"/>
      <c r="C144" s="1225"/>
      <c r="D144" s="763" t="s">
        <v>1080</v>
      </c>
      <c r="E144" s="1225"/>
      <c r="F144" s="1226"/>
      <c r="G144" s="1226"/>
      <c r="H144" s="1227"/>
      <c r="I144" s="181">
        <f>SUM(J144:N144)</f>
        <v>43200</v>
      </c>
      <c r="J144" s="583">
        <v>0</v>
      </c>
      <c r="K144" s="583">
        <v>0</v>
      </c>
      <c r="L144" s="583">
        <v>0</v>
      </c>
      <c r="M144" s="583">
        <v>0</v>
      </c>
      <c r="N144" s="1115">
        <v>43200</v>
      </c>
      <c r="P144" s="97"/>
    </row>
    <row r="145" spans="1:16" s="12" customFormat="1" ht="18" customHeight="1">
      <c r="A145" s="319">
        <v>138</v>
      </c>
      <c r="B145" s="168"/>
      <c r="C145" s="177"/>
      <c r="D145" s="586" t="s">
        <v>839</v>
      </c>
      <c r="E145" s="177"/>
      <c r="F145" s="179"/>
      <c r="G145" s="179"/>
      <c r="H145" s="180"/>
      <c r="I145" s="1047">
        <f>SUM(J145:N145)</f>
        <v>0</v>
      </c>
      <c r="J145" s="205"/>
      <c r="K145" s="205"/>
      <c r="L145" s="205"/>
      <c r="M145" s="205"/>
      <c r="N145" s="206"/>
      <c r="P145" s="11"/>
    </row>
    <row r="146" spans="1:16" s="12" customFormat="1" ht="18" customHeight="1">
      <c r="A146" s="319">
        <v>139</v>
      </c>
      <c r="B146" s="168"/>
      <c r="C146" s="177"/>
      <c r="D146" s="763" t="s">
        <v>1120</v>
      </c>
      <c r="E146" s="177"/>
      <c r="F146" s="179"/>
      <c r="G146" s="179"/>
      <c r="H146" s="180"/>
      <c r="I146" s="181">
        <f>SUM(J146:N146)</f>
        <v>43200</v>
      </c>
      <c r="J146" s="583">
        <f>SUM(J144:J145)</f>
        <v>0</v>
      </c>
      <c r="K146" s="583">
        <f>SUM(K144:K145)</f>
        <v>0</v>
      </c>
      <c r="L146" s="583">
        <f>SUM(L144:L145)</f>
        <v>0</v>
      </c>
      <c r="M146" s="583">
        <f>SUM(M144:M145)</f>
        <v>0</v>
      </c>
      <c r="N146" s="1115">
        <f>SUM(N144:N145)</f>
        <v>43200</v>
      </c>
      <c r="P146" s="11"/>
    </row>
    <row r="147" spans="1:16" s="12" customFormat="1" ht="18" customHeight="1">
      <c r="A147" s="319">
        <v>140</v>
      </c>
      <c r="B147" s="168"/>
      <c r="C147" s="169"/>
      <c r="D147" s="589" t="s">
        <v>78</v>
      </c>
      <c r="E147" s="170"/>
      <c r="F147" s="171">
        <v>5600</v>
      </c>
      <c r="G147" s="171">
        <v>5600</v>
      </c>
      <c r="H147" s="172">
        <v>6200</v>
      </c>
      <c r="I147" s="173"/>
      <c r="J147" s="174"/>
      <c r="K147" s="174"/>
      <c r="L147" s="174"/>
      <c r="M147" s="174"/>
      <c r="N147" s="175"/>
      <c r="P147" s="11"/>
    </row>
    <row r="148" spans="1:16" s="1371" customFormat="1" ht="18" customHeight="1">
      <c r="A148" s="319">
        <v>141</v>
      </c>
      <c r="B148" s="1364"/>
      <c r="C148" s="1365"/>
      <c r="D148" s="1366" t="s">
        <v>453</v>
      </c>
      <c r="E148" s="1365"/>
      <c r="F148" s="1367"/>
      <c r="G148" s="1367"/>
      <c r="H148" s="1368"/>
      <c r="I148" s="1369">
        <f>SUM(J148:N148)</f>
        <v>5600</v>
      </c>
      <c r="J148" s="1363"/>
      <c r="K148" s="1363"/>
      <c r="L148" s="1363"/>
      <c r="M148" s="1363"/>
      <c r="N148" s="1370">
        <v>5600</v>
      </c>
      <c r="P148" s="1362"/>
    </row>
    <row r="149" spans="1:16" s="137" customFormat="1" ht="18" customHeight="1">
      <c r="A149" s="319">
        <v>142</v>
      </c>
      <c r="B149" s="1224"/>
      <c r="C149" s="1225"/>
      <c r="D149" s="763" t="s">
        <v>1080</v>
      </c>
      <c r="E149" s="1225"/>
      <c r="F149" s="1226"/>
      <c r="G149" s="1226"/>
      <c r="H149" s="1227"/>
      <c r="I149" s="181">
        <f>SUM(J149:N149)</f>
        <v>5600</v>
      </c>
      <c r="J149" s="583">
        <v>0</v>
      </c>
      <c r="K149" s="583">
        <v>0</v>
      </c>
      <c r="L149" s="583">
        <v>0</v>
      </c>
      <c r="M149" s="583">
        <v>0</v>
      </c>
      <c r="N149" s="1115">
        <v>5600</v>
      </c>
      <c r="P149" s="97"/>
    </row>
    <row r="150" spans="1:16" s="12" customFormat="1" ht="18" customHeight="1">
      <c r="A150" s="319">
        <v>143</v>
      </c>
      <c r="B150" s="168"/>
      <c r="C150" s="177"/>
      <c r="D150" s="586" t="s">
        <v>644</v>
      </c>
      <c r="E150" s="177"/>
      <c r="F150" s="179"/>
      <c r="G150" s="179"/>
      <c r="H150" s="180"/>
      <c r="I150" s="1047">
        <f>SUM(J150:N150)</f>
        <v>0</v>
      </c>
      <c r="J150" s="205"/>
      <c r="K150" s="205"/>
      <c r="L150" s="205"/>
      <c r="M150" s="205"/>
      <c r="N150" s="206"/>
      <c r="P150" s="11"/>
    </row>
    <row r="151" spans="1:16" s="12" customFormat="1" ht="18" customHeight="1">
      <c r="A151" s="319">
        <v>144</v>
      </c>
      <c r="B151" s="168"/>
      <c r="C151" s="177"/>
      <c r="D151" s="763" t="s">
        <v>1120</v>
      </c>
      <c r="E151" s="177"/>
      <c r="F151" s="179"/>
      <c r="G151" s="179"/>
      <c r="H151" s="180"/>
      <c r="I151" s="181">
        <f>SUM(J151:N151)</f>
        <v>5600</v>
      </c>
      <c r="J151" s="583">
        <f>SUM(J149:J150)</f>
        <v>0</v>
      </c>
      <c r="K151" s="583">
        <f>SUM(K149:K150)</f>
        <v>0</v>
      </c>
      <c r="L151" s="583">
        <f>SUM(L149:L150)</f>
        <v>0</v>
      </c>
      <c r="M151" s="583">
        <f>SUM(M149:M150)</f>
        <v>0</v>
      </c>
      <c r="N151" s="1115">
        <f>SUM(N149:N150)</f>
        <v>5600</v>
      </c>
      <c r="P151" s="11"/>
    </row>
    <row r="152" spans="1:16" s="12" customFormat="1" ht="18" customHeight="1">
      <c r="A152" s="319">
        <v>145</v>
      </c>
      <c r="B152" s="168"/>
      <c r="C152" s="177"/>
      <c r="D152" s="589" t="s">
        <v>79</v>
      </c>
      <c r="E152" s="177"/>
      <c r="F152" s="179">
        <v>4500</v>
      </c>
      <c r="G152" s="179">
        <v>4500</v>
      </c>
      <c r="H152" s="180">
        <v>4500</v>
      </c>
      <c r="I152" s="173"/>
      <c r="J152" s="174"/>
      <c r="K152" s="174"/>
      <c r="L152" s="174"/>
      <c r="M152" s="174"/>
      <c r="N152" s="175"/>
      <c r="P152" s="11"/>
    </row>
    <row r="153" spans="1:16" s="1371" customFormat="1" ht="18" customHeight="1">
      <c r="A153" s="319">
        <v>146</v>
      </c>
      <c r="B153" s="1364"/>
      <c r="C153" s="1365"/>
      <c r="D153" s="1366" t="s">
        <v>453</v>
      </c>
      <c r="E153" s="1365"/>
      <c r="F153" s="1367"/>
      <c r="G153" s="1367"/>
      <c r="H153" s="1368"/>
      <c r="I153" s="1369">
        <f>SUM(J153:N153)</f>
        <v>4500</v>
      </c>
      <c r="J153" s="1363"/>
      <c r="K153" s="1363"/>
      <c r="L153" s="1363"/>
      <c r="M153" s="1363"/>
      <c r="N153" s="1370">
        <v>4500</v>
      </c>
      <c r="P153" s="1362"/>
    </row>
    <row r="154" spans="1:16" s="137" customFormat="1" ht="18" customHeight="1">
      <c r="A154" s="319">
        <v>147</v>
      </c>
      <c r="B154" s="1224"/>
      <c r="C154" s="1225"/>
      <c r="D154" s="763" t="s">
        <v>1080</v>
      </c>
      <c r="E154" s="1225"/>
      <c r="F154" s="1226"/>
      <c r="G154" s="1226"/>
      <c r="H154" s="1227"/>
      <c r="I154" s="181">
        <f>SUM(J154:N154)</f>
        <v>4500</v>
      </c>
      <c r="J154" s="583">
        <v>0</v>
      </c>
      <c r="K154" s="583">
        <v>0</v>
      </c>
      <c r="L154" s="583">
        <v>0</v>
      </c>
      <c r="M154" s="583">
        <v>0</v>
      </c>
      <c r="N154" s="1115">
        <v>4500</v>
      </c>
      <c r="P154" s="97"/>
    </row>
    <row r="155" spans="1:16" s="12" customFormat="1" ht="18" customHeight="1">
      <c r="A155" s="319">
        <v>148</v>
      </c>
      <c r="B155" s="168"/>
      <c r="C155" s="177"/>
      <c r="D155" s="586" t="s">
        <v>644</v>
      </c>
      <c r="E155" s="177"/>
      <c r="F155" s="179"/>
      <c r="G155" s="179"/>
      <c r="H155" s="180"/>
      <c r="I155" s="1047">
        <f>SUM(J155:N155)</f>
        <v>0</v>
      </c>
      <c r="J155" s="205"/>
      <c r="K155" s="205"/>
      <c r="L155" s="205"/>
      <c r="M155" s="205"/>
      <c r="N155" s="206"/>
      <c r="P155" s="11"/>
    </row>
    <row r="156" spans="1:16" s="12" customFormat="1" ht="18" customHeight="1">
      <c r="A156" s="319">
        <v>149</v>
      </c>
      <c r="B156" s="168"/>
      <c r="C156" s="177"/>
      <c r="D156" s="763" t="s">
        <v>1120</v>
      </c>
      <c r="E156" s="177"/>
      <c r="F156" s="179"/>
      <c r="G156" s="179"/>
      <c r="H156" s="180"/>
      <c r="I156" s="181">
        <f>SUM(J156:N156)</f>
        <v>4500</v>
      </c>
      <c r="J156" s="583">
        <f>SUM(J154:J155)</f>
        <v>0</v>
      </c>
      <c r="K156" s="583">
        <f>SUM(K154:K155)</f>
        <v>0</v>
      </c>
      <c r="L156" s="583">
        <f>SUM(L154:L155)</f>
        <v>0</v>
      </c>
      <c r="M156" s="583">
        <f>SUM(M154:M155)</f>
        <v>0</v>
      </c>
      <c r="N156" s="1115">
        <f>SUM(N154:N155)</f>
        <v>4500</v>
      </c>
      <c r="P156" s="11"/>
    </row>
    <row r="157" spans="1:16" s="12" customFormat="1" ht="18" customHeight="1">
      <c r="A157" s="319">
        <v>150</v>
      </c>
      <c r="B157" s="168"/>
      <c r="C157" s="177"/>
      <c r="D157" s="589" t="s">
        <v>80</v>
      </c>
      <c r="E157" s="177"/>
      <c r="F157" s="179">
        <v>3000</v>
      </c>
      <c r="G157" s="179">
        <v>3000</v>
      </c>
      <c r="H157" s="180">
        <v>3000</v>
      </c>
      <c r="I157" s="173"/>
      <c r="J157" s="174"/>
      <c r="K157" s="174"/>
      <c r="L157" s="174"/>
      <c r="M157" s="174"/>
      <c r="N157" s="175"/>
      <c r="P157" s="11"/>
    </row>
    <row r="158" spans="1:16" s="1371" customFormat="1" ht="18" customHeight="1">
      <c r="A158" s="319">
        <v>151</v>
      </c>
      <c r="B158" s="1364"/>
      <c r="C158" s="1365"/>
      <c r="D158" s="1366" t="s">
        <v>453</v>
      </c>
      <c r="E158" s="1365"/>
      <c r="F158" s="1367"/>
      <c r="G158" s="1367"/>
      <c r="H158" s="1368"/>
      <c r="I158" s="1369">
        <f>SUM(J158:N158)</f>
        <v>3000</v>
      </c>
      <c r="J158" s="1363"/>
      <c r="K158" s="1363"/>
      <c r="L158" s="1363"/>
      <c r="M158" s="1363"/>
      <c r="N158" s="1370">
        <v>3000</v>
      </c>
      <c r="P158" s="1362"/>
    </row>
    <row r="159" spans="1:16" s="137" customFormat="1" ht="18" customHeight="1">
      <c r="A159" s="319">
        <v>152</v>
      </c>
      <c r="B159" s="1224"/>
      <c r="C159" s="1225"/>
      <c r="D159" s="763" t="s">
        <v>1080</v>
      </c>
      <c r="E159" s="1225"/>
      <c r="F159" s="1226"/>
      <c r="G159" s="1226"/>
      <c r="H159" s="1227"/>
      <c r="I159" s="181">
        <f>SUM(J159:N159)</f>
        <v>3000</v>
      </c>
      <c r="J159" s="583">
        <v>0</v>
      </c>
      <c r="K159" s="583">
        <v>0</v>
      </c>
      <c r="L159" s="583">
        <v>0</v>
      </c>
      <c r="M159" s="583">
        <v>0</v>
      </c>
      <c r="N159" s="1115">
        <v>3000</v>
      </c>
      <c r="P159" s="97"/>
    </row>
    <row r="160" spans="1:16" s="12" customFormat="1" ht="18" customHeight="1">
      <c r="A160" s="319">
        <v>153</v>
      </c>
      <c r="B160" s="168"/>
      <c r="C160" s="177"/>
      <c r="D160" s="586" t="s">
        <v>644</v>
      </c>
      <c r="E160" s="177"/>
      <c r="F160" s="179"/>
      <c r="G160" s="179"/>
      <c r="H160" s="180"/>
      <c r="I160" s="1047">
        <f>SUM(J160:N160)</f>
        <v>0</v>
      </c>
      <c r="J160" s="205"/>
      <c r="K160" s="205"/>
      <c r="L160" s="205"/>
      <c r="M160" s="205"/>
      <c r="N160" s="206"/>
      <c r="P160" s="11"/>
    </row>
    <row r="161" spans="1:16" s="12" customFormat="1" ht="18" customHeight="1">
      <c r="A161" s="319">
        <v>154</v>
      </c>
      <c r="B161" s="168"/>
      <c r="C161" s="177"/>
      <c r="D161" s="763" t="s">
        <v>1120</v>
      </c>
      <c r="E161" s="177"/>
      <c r="F161" s="179"/>
      <c r="G161" s="179"/>
      <c r="H161" s="180"/>
      <c r="I161" s="181">
        <f>SUM(J161:N161)</f>
        <v>3000</v>
      </c>
      <c r="J161" s="583">
        <f>SUM(J159:J160)</f>
        <v>0</v>
      </c>
      <c r="K161" s="583">
        <f>SUM(K159:K160)</f>
        <v>0</v>
      </c>
      <c r="L161" s="583">
        <f>SUM(L159:L160)</f>
        <v>0</v>
      </c>
      <c r="M161" s="583">
        <f>SUM(M159:M160)</f>
        <v>0</v>
      </c>
      <c r="N161" s="1115">
        <f>SUM(N159:N160)</f>
        <v>3000</v>
      </c>
      <c r="P161" s="11"/>
    </row>
    <row r="162" spans="1:16" s="12" customFormat="1" ht="18" customHeight="1">
      <c r="A162" s="319">
        <v>155</v>
      </c>
      <c r="B162" s="168"/>
      <c r="C162" s="177"/>
      <c r="D162" s="589" t="s">
        <v>492</v>
      </c>
      <c r="E162" s="177"/>
      <c r="F162" s="179">
        <v>1000</v>
      </c>
      <c r="G162" s="179">
        <v>1000</v>
      </c>
      <c r="H162" s="180">
        <v>1000</v>
      </c>
      <c r="I162" s="173"/>
      <c r="J162" s="174"/>
      <c r="K162" s="174"/>
      <c r="L162" s="174"/>
      <c r="M162" s="174"/>
      <c r="N162" s="175"/>
      <c r="P162" s="11"/>
    </row>
    <row r="163" spans="1:16" s="1371" customFormat="1" ht="18" customHeight="1">
      <c r="A163" s="319">
        <v>156</v>
      </c>
      <c r="B163" s="1364"/>
      <c r="C163" s="1365"/>
      <c r="D163" s="1366" t="s">
        <v>453</v>
      </c>
      <c r="E163" s="1365"/>
      <c r="F163" s="1367"/>
      <c r="G163" s="1367"/>
      <c r="H163" s="1368"/>
      <c r="I163" s="1369">
        <f>SUM(J163:N163)</f>
        <v>1000</v>
      </c>
      <c r="J163" s="1363"/>
      <c r="K163" s="1363"/>
      <c r="L163" s="1363"/>
      <c r="M163" s="1363"/>
      <c r="N163" s="1370">
        <v>1000</v>
      </c>
      <c r="P163" s="1362"/>
    </row>
    <row r="164" spans="1:16" s="137" customFormat="1" ht="18" customHeight="1">
      <c r="A164" s="319">
        <v>157</v>
      </c>
      <c r="B164" s="1224"/>
      <c r="C164" s="1225"/>
      <c r="D164" s="763" t="s">
        <v>1080</v>
      </c>
      <c r="E164" s="1225"/>
      <c r="F164" s="1226"/>
      <c r="G164" s="1226"/>
      <c r="H164" s="1227"/>
      <c r="I164" s="181">
        <f>SUM(J164:N164)</f>
        <v>1000</v>
      </c>
      <c r="J164" s="583">
        <v>0</v>
      </c>
      <c r="K164" s="583">
        <v>0</v>
      </c>
      <c r="L164" s="583">
        <v>0</v>
      </c>
      <c r="M164" s="583">
        <v>0</v>
      </c>
      <c r="N164" s="1115">
        <v>1000</v>
      </c>
      <c r="P164" s="97"/>
    </row>
    <row r="165" spans="1:16" s="12" customFormat="1" ht="18" customHeight="1">
      <c r="A165" s="319">
        <v>158</v>
      </c>
      <c r="B165" s="168"/>
      <c r="C165" s="177"/>
      <c r="D165" s="586" t="s">
        <v>839</v>
      </c>
      <c r="E165" s="177"/>
      <c r="F165" s="179"/>
      <c r="G165" s="179"/>
      <c r="H165" s="180"/>
      <c r="I165" s="1047">
        <f>SUM(J165:N165)</f>
        <v>0</v>
      </c>
      <c r="J165" s="205"/>
      <c r="K165" s="205"/>
      <c r="L165" s="205"/>
      <c r="M165" s="205"/>
      <c r="N165" s="206"/>
      <c r="P165" s="11"/>
    </row>
    <row r="166" spans="1:16" s="12" customFormat="1" ht="18" customHeight="1">
      <c r="A166" s="319">
        <v>159</v>
      </c>
      <c r="B166" s="168"/>
      <c r="C166" s="177"/>
      <c r="D166" s="763" t="s">
        <v>1120</v>
      </c>
      <c r="E166" s="177"/>
      <c r="F166" s="179"/>
      <c r="G166" s="179"/>
      <c r="H166" s="180"/>
      <c r="I166" s="181">
        <f>SUM(J166:N166)</f>
        <v>1000</v>
      </c>
      <c r="J166" s="583">
        <f>SUM(J164:J165)</f>
        <v>0</v>
      </c>
      <c r="K166" s="583">
        <f>SUM(K164:K165)</f>
        <v>0</v>
      </c>
      <c r="L166" s="583">
        <f>SUM(L164:L165)</f>
        <v>0</v>
      </c>
      <c r="M166" s="583">
        <f>SUM(M164:M165)</f>
        <v>0</v>
      </c>
      <c r="N166" s="1115">
        <f>SUM(N164:N165)</f>
        <v>1000</v>
      </c>
      <c r="P166" s="11"/>
    </row>
    <row r="167" spans="1:16" s="3" customFormat="1" ht="22.5" customHeight="1">
      <c r="A167" s="319">
        <v>160</v>
      </c>
      <c r="B167" s="144"/>
      <c r="C167" s="145">
        <f>C137+1</f>
        <v>17</v>
      </c>
      <c r="D167" s="146" t="s">
        <v>339</v>
      </c>
      <c r="E167" s="145" t="s">
        <v>25</v>
      </c>
      <c r="F167" s="147">
        <v>5000</v>
      </c>
      <c r="G167" s="147">
        <v>6500</v>
      </c>
      <c r="H167" s="148"/>
      <c r="I167" s="157"/>
      <c r="J167" s="158"/>
      <c r="K167" s="158"/>
      <c r="L167" s="158"/>
      <c r="M167" s="158"/>
      <c r="N167" s="159"/>
      <c r="P167" s="11"/>
    </row>
    <row r="168" spans="1:14" s="1362" customFormat="1" ht="18" customHeight="1">
      <c r="A168" s="319">
        <v>161</v>
      </c>
      <c r="B168" s="1354"/>
      <c r="C168" s="1355"/>
      <c r="D168" s="1356" t="s">
        <v>453</v>
      </c>
      <c r="E168" s="1355"/>
      <c r="F168" s="1357"/>
      <c r="G168" s="1357"/>
      <c r="H168" s="1358"/>
      <c r="I168" s="1359">
        <f>SUM(J168:N168)</f>
        <v>0</v>
      </c>
      <c r="J168" s="1360"/>
      <c r="K168" s="1360"/>
      <c r="L168" s="1360"/>
      <c r="M168" s="1360"/>
      <c r="N168" s="1361"/>
    </row>
    <row r="169" spans="1:14" s="97" customFormat="1" ht="18" customHeight="1">
      <c r="A169" s="319">
        <v>162</v>
      </c>
      <c r="B169" s="1220"/>
      <c r="C169" s="1221"/>
      <c r="D169" s="751" t="s">
        <v>1080</v>
      </c>
      <c r="E169" s="1221"/>
      <c r="F169" s="1222"/>
      <c r="G169" s="1222"/>
      <c r="H169" s="1223"/>
      <c r="I169" s="157">
        <f>SUM(J169:N169)</f>
        <v>0</v>
      </c>
      <c r="J169" s="592">
        <v>0</v>
      </c>
      <c r="K169" s="592">
        <v>0</v>
      </c>
      <c r="L169" s="592">
        <v>0</v>
      </c>
      <c r="M169" s="592">
        <v>0</v>
      </c>
      <c r="N169" s="584">
        <v>0</v>
      </c>
    </row>
    <row r="170" spans="1:14" s="11" customFormat="1" ht="18" customHeight="1">
      <c r="A170" s="319">
        <v>163</v>
      </c>
      <c r="B170" s="152"/>
      <c r="C170" s="153"/>
      <c r="D170" s="750" t="s">
        <v>644</v>
      </c>
      <c r="E170" s="153"/>
      <c r="F170" s="155"/>
      <c r="G170" s="155"/>
      <c r="H170" s="156"/>
      <c r="I170" s="1047">
        <f>SUM(J170:N170)</f>
        <v>0</v>
      </c>
      <c r="J170" s="205"/>
      <c r="K170" s="205"/>
      <c r="L170" s="205"/>
      <c r="M170" s="205"/>
      <c r="N170" s="206"/>
    </row>
    <row r="171" spans="1:14" s="11" customFormat="1" ht="18" customHeight="1">
      <c r="A171" s="319">
        <v>164</v>
      </c>
      <c r="B171" s="152"/>
      <c r="C171" s="153"/>
      <c r="D171" s="751" t="s">
        <v>1120</v>
      </c>
      <c r="E171" s="153"/>
      <c r="F171" s="155"/>
      <c r="G171" s="155"/>
      <c r="H171" s="156"/>
      <c r="I171" s="157">
        <f>SUM(J171:N171)</f>
        <v>0</v>
      </c>
      <c r="J171" s="592">
        <f>SUM(J169:J170)</f>
        <v>0</v>
      </c>
      <c r="K171" s="592">
        <f>SUM(K169:K170)</f>
        <v>0</v>
      </c>
      <c r="L171" s="592">
        <f>SUM(L169:L170)</f>
        <v>0</v>
      </c>
      <c r="M171" s="592">
        <f>SUM(M169:M170)</f>
        <v>0</v>
      </c>
      <c r="N171" s="584">
        <f>SUM(N169:N170)</f>
        <v>0</v>
      </c>
    </row>
    <row r="172" spans="1:16" s="3" customFormat="1" ht="22.5" customHeight="1">
      <c r="A172" s="319">
        <v>165</v>
      </c>
      <c r="B172" s="144"/>
      <c r="C172" s="145">
        <f>C167+1</f>
        <v>18</v>
      </c>
      <c r="D172" s="146" t="s">
        <v>81</v>
      </c>
      <c r="E172" s="145" t="s">
        <v>25</v>
      </c>
      <c r="F172" s="147"/>
      <c r="G172" s="147"/>
      <c r="H172" s="148">
        <v>2500</v>
      </c>
      <c r="I172" s="157"/>
      <c r="J172" s="158"/>
      <c r="K172" s="158"/>
      <c r="L172" s="158"/>
      <c r="M172" s="158"/>
      <c r="N172" s="159"/>
      <c r="P172" s="11"/>
    </row>
    <row r="173" spans="1:16" s="1385" customFormat="1" ht="18" customHeight="1">
      <c r="A173" s="319">
        <v>166</v>
      </c>
      <c r="B173" s="1379"/>
      <c r="C173" s="1355"/>
      <c r="D173" s="1356" t="s">
        <v>453</v>
      </c>
      <c r="E173" s="1380"/>
      <c r="F173" s="1381"/>
      <c r="G173" s="1381"/>
      <c r="H173" s="1382"/>
      <c r="I173" s="1369">
        <f>SUM(J173:N173)</f>
        <v>2500</v>
      </c>
      <c r="J173" s="1383"/>
      <c r="K173" s="1383"/>
      <c r="L173" s="1383"/>
      <c r="M173" s="1383"/>
      <c r="N173" s="1384">
        <v>2500</v>
      </c>
      <c r="P173" s="1362"/>
    </row>
    <row r="174" spans="1:16" s="96" customFormat="1" ht="18" customHeight="1">
      <c r="A174" s="319">
        <v>167</v>
      </c>
      <c r="B174" s="162"/>
      <c r="C174" s="1221"/>
      <c r="D174" s="751" t="s">
        <v>1080</v>
      </c>
      <c r="E174" s="1234"/>
      <c r="F174" s="1235"/>
      <c r="G174" s="1235"/>
      <c r="H174" s="1236"/>
      <c r="I174" s="181">
        <f>SUM(J174:N174)</f>
        <v>2500</v>
      </c>
      <c r="J174" s="150">
        <v>0</v>
      </c>
      <c r="K174" s="150">
        <v>0</v>
      </c>
      <c r="L174" s="150">
        <v>0</v>
      </c>
      <c r="M174" s="150">
        <v>0</v>
      </c>
      <c r="N174" s="151">
        <v>2500</v>
      </c>
      <c r="P174" s="97"/>
    </row>
    <row r="175" spans="1:16" s="3" customFormat="1" ht="18" customHeight="1">
      <c r="A175" s="319">
        <v>168</v>
      </c>
      <c r="B175" s="222"/>
      <c r="C175" s="153"/>
      <c r="D175" s="750" t="s">
        <v>644</v>
      </c>
      <c r="E175" s="188"/>
      <c r="F175" s="242"/>
      <c r="G175" s="242"/>
      <c r="H175" s="243"/>
      <c r="I175" s="1048">
        <f>SUM(J175:N175)</f>
        <v>0</v>
      </c>
      <c r="J175" s="241"/>
      <c r="K175" s="241"/>
      <c r="L175" s="241"/>
      <c r="M175" s="241"/>
      <c r="N175" s="253"/>
      <c r="P175" s="11"/>
    </row>
    <row r="176" spans="1:16" s="3" customFormat="1" ht="18" customHeight="1">
      <c r="A176" s="319">
        <v>169</v>
      </c>
      <c r="B176" s="222"/>
      <c r="C176" s="153"/>
      <c r="D176" s="751" t="s">
        <v>1120</v>
      </c>
      <c r="E176" s="188"/>
      <c r="F176" s="242"/>
      <c r="G176" s="242"/>
      <c r="H176" s="243"/>
      <c r="I176" s="181">
        <f>SUM(J176:N176)</f>
        <v>2500</v>
      </c>
      <c r="J176" s="150">
        <f>SUM(J174:J175)</f>
        <v>0</v>
      </c>
      <c r="K176" s="150">
        <f>SUM(K174:K175)</f>
        <v>0</v>
      </c>
      <c r="L176" s="150">
        <f>SUM(L174:L175)</f>
        <v>0</v>
      </c>
      <c r="M176" s="150">
        <f>SUM(M174:M175)</f>
        <v>0</v>
      </c>
      <c r="N176" s="151">
        <f>SUM(N174:N175)</f>
        <v>2500</v>
      </c>
      <c r="P176" s="11"/>
    </row>
    <row r="177" spans="1:16" s="3" customFormat="1" ht="22.5" customHeight="1">
      <c r="A177" s="319">
        <v>170</v>
      </c>
      <c r="B177" s="144"/>
      <c r="C177" s="145">
        <f>C172+1</f>
        <v>19</v>
      </c>
      <c r="D177" s="146" t="s">
        <v>479</v>
      </c>
      <c r="E177" s="145" t="s">
        <v>25</v>
      </c>
      <c r="F177" s="147"/>
      <c r="G177" s="147"/>
      <c r="H177" s="148">
        <v>2500</v>
      </c>
      <c r="I177" s="157"/>
      <c r="J177" s="158"/>
      <c r="K177" s="158"/>
      <c r="L177" s="158"/>
      <c r="M177" s="158"/>
      <c r="N177" s="159"/>
      <c r="P177" s="11"/>
    </row>
    <row r="178" spans="1:16" s="1385" customFormat="1" ht="18" customHeight="1">
      <c r="A178" s="319">
        <v>171</v>
      </c>
      <c r="B178" s="1379"/>
      <c r="C178" s="1355"/>
      <c r="D178" s="1356" t="s">
        <v>453</v>
      </c>
      <c r="E178" s="1380"/>
      <c r="F178" s="1381"/>
      <c r="G178" s="1381"/>
      <c r="H178" s="1382"/>
      <c r="I178" s="1369">
        <f>SUM(J178:N178)</f>
        <v>2500</v>
      </c>
      <c r="J178" s="1383"/>
      <c r="K178" s="1383"/>
      <c r="L178" s="1383"/>
      <c r="M178" s="1383"/>
      <c r="N178" s="1384">
        <v>2500</v>
      </c>
      <c r="P178" s="1362"/>
    </row>
    <row r="179" spans="1:16" s="96" customFormat="1" ht="18" customHeight="1">
      <c r="A179" s="319">
        <v>172</v>
      </c>
      <c r="B179" s="162"/>
      <c r="C179" s="1221"/>
      <c r="D179" s="751" t="s">
        <v>1080</v>
      </c>
      <c r="E179" s="1234"/>
      <c r="F179" s="1235"/>
      <c r="G179" s="1235"/>
      <c r="H179" s="1236"/>
      <c r="I179" s="181">
        <f>SUM(J179:N179)</f>
        <v>2500</v>
      </c>
      <c r="J179" s="150">
        <v>0</v>
      </c>
      <c r="K179" s="150">
        <v>0</v>
      </c>
      <c r="L179" s="150">
        <v>0</v>
      </c>
      <c r="M179" s="150">
        <v>0</v>
      </c>
      <c r="N179" s="151">
        <v>2500</v>
      </c>
      <c r="P179" s="97"/>
    </row>
    <row r="180" spans="1:16" s="3" customFormat="1" ht="18" customHeight="1">
      <c r="A180" s="319">
        <v>173</v>
      </c>
      <c r="B180" s="222"/>
      <c r="C180" s="153"/>
      <c r="D180" s="750" t="s">
        <v>644</v>
      </c>
      <c r="E180" s="188"/>
      <c r="F180" s="242"/>
      <c r="G180" s="242"/>
      <c r="H180" s="243"/>
      <c r="I180" s="1047">
        <f>SUM(J180:N180)</f>
        <v>0</v>
      </c>
      <c r="J180" s="241"/>
      <c r="K180" s="241"/>
      <c r="L180" s="241"/>
      <c r="M180" s="241"/>
      <c r="N180" s="253"/>
      <c r="P180" s="11"/>
    </row>
    <row r="181" spans="1:16" s="3" customFormat="1" ht="18" customHeight="1">
      <c r="A181" s="319">
        <v>174</v>
      </c>
      <c r="B181" s="222"/>
      <c r="C181" s="153"/>
      <c r="D181" s="751" t="s">
        <v>1120</v>
      </c>
      <c r="E181" s="188"/>
      <c r="F181" s="242"/>
      <c r="G181" s="242"/>
      <c r="H181" s="243"/>
      <c r="I181" s="181">
        <f>SUM(J181:N181)</f>
        <v>2500</v>
      </c>
      <c r="J181" s="150">
        <f>SUM(J179:J180)</f>
        <v>0</v>
      </c>
      <c r="K181" s="150">
        <f>SUM(K179:K180)</f>
        <v>0</v>
      </c>
      <c r="L181" s="150">
        <f>SUM(L179:L180)</f>
        <v>0</v>
      </c>
      <c r="M181" s="150">
        <f>SUM(M179:M180)</f>
        <v>0</v>
      </c>
      <c r="N181" s="151">
        <f>SUM(N179:N180)</f>
        <v>2500</v>
      </c>
      <c r="P181" s="11"/>
    </row>
    <row r="182" spans="1:16" s="3" customFormat="1" ht="22.5" customHeight="1">
      <c r="A182" s="319">
        <v>175</v>
      </c>
      <c r="B182" s="144"/>
      <c r="C182" s="145">
        <f>C177+1</f>
        <v>20</v>
      </c>
      <c r="D182" s="146" t="s">
        <v>82</v>
      </c>
      <c r="E182" s="145" t="s">
        <v>25</v>
      </c>
      <c r="F182" s="147">
        <v>1500</v>
      </c>
      <c r="G182" s="147">
        <v>1500</v>
      </c>
      <c r="H182" s="148">
        <v>1500</v>
      </c>
      <c r="I182" s="157"/>
      <c r="J182" s="158"/>
      <c r="K182" s="158"/>
      <c r="L182" s="158"/>
      <c r="M182" s="158"/>
      <c r="N182" s="159"/>
      <c r="P182" s="11"/>
    </row>
    <row r="183" spans="1:14" s="1362" customFormat="1" ht="18" customHeight="1">
      <c r="A183" s="319">
        <v>176</v>
      </c>
      <c r="B183" s="1354"/>
      <c r="C183" s="1355"/>
      <c r="D183" s="1356" t="s">
        <v>453</v>
      </c>
      <c r="E183" s="1355"/>
      <c r="F183" s="1357"/>
      <c r="G183" s="1357"/>
      <c r="H183" s="1358"/>
      <c r="I183" s="1359">
        <f>SUM(J183:N183)</f>
        <v>1500</v>
      </c>
      <c r="J183" s="1360"/>
      <c r="K183" s="1360"/>
      <c r="L183" s="1360"/>
      <c r="M183" s="1360"/>
      <c r="N183" s="1361">
        <v>1500</v>
      </c>
    </row>
    <row r="184" spans="1:14" s="97" customFormat="1" ht="18" customHeight="1">
      <c r="A184" s="319">
        <v>177</v>
      </c>
      <c r="B184" s="1220"/>
      <c r="C184" s="1221"/>
      <c r="D184" s="751" t="s">
        <v>1080</v>
      </c>
      <c r="E184" s="1221"/>
      <c r="F184" s="1222"/>
      <c r="G184" s="1222"/>
      <c r="H184" s="1223"/>
      <c r="I184" s="157">
        <f>SUM(J184:N184)</f>
        <v>1500</v>
      </c>
      <c r="J184" s="592">
        <v>0</v>
      </c>
      <c r="K184" s="592">
        <v>0</v>
      </c>
      <c r="L184" s="592">
        <v>0</v>
      </c>
      <c r="M184" s="592">
        <v>0</v>
      </c>
      <c r="N184" s="584">
        <v>1500</v>
      </c>
    </row>
    <row r="185" spans="1:14" s="11" customFormat="1" ht="18" customHeight="1">
      <c r="A185" s="319">
        <v>178</v>
      </c>
      <c r="B185" s="152"/>
      <c r="C185" s="153"/>
      <c r="D185" s="750" t="s">
        <v>644</v>
      </c>
      <c r="E185" s="153"/>
      <c r="F185" s="155"/>
      <c r="G185" s="155"/>
      <c r="H185" s="156"/>
      <c r="I185" s="1047">
        <f>SUM(J185:N185)</f>
        <v>0</v>
      </c>
      <c r="J185" s="205"/>
      <c r="K185" s="205"/>
      <c r="L185" s="205"/>
      <c r="M185" s="205"/>
      <c r="N185" s="206"/>
    </row>
    <row r="186" spans="1:14" s="11" customFormat="1" ht="18" customHeight="1">
      <c r="A186" s="319">
        <v>179</v>
      </c>
      <c r="B186" s="152"/>
      <c r="C186" s="153"/>
      <c r="D186" s="751" t="s">
        <v>1120</v>
      </c>
      <c r="E186" s="153"/>
      <c r="F186" s="155"/>
      <c r="G186" s="155"/>
      <c r="H186" s="156"/>
      <c r="I186" s="157">
        <f>SUM(J186:N186)</f>
        <v>1500</v>
      </c>
      <c r="J186" s="592">
        <f>SUM(J184:J185)</f>
        <v>0</v>
      </c>
      <c r="K186" s="592">
        <f>SUM(K184:K185)</f>
        <v>0</v>
      </c>
      <c r="L186" s="592">
        <f>SUM(L184:L185)</f>
        <v>0</v>
      </c>
      <c r="M186" s="592">
        <f>SUM(M184:M185)</f>
        <v>0</v>
      </c>
      <c r="N186" s="584">
        <f>SUM(N184:N185)</f>
        <v>1500</v>
      </c>
    </row>
    <row r="187" spans="1:16" s="3" customFormat="1" ht="22.5" customHeight="1">
      <c r="A187" s="319">
        <v>180</v>
      </c>
      <c r="B187" s="144"/>
      <c r="C187" s="145">
        <f>C182+1</f>
        <v>21</v>
      </c>
      <c r="D187" s="146" t="s">
        <v>83</v>
      </c>
      <c r="E187" s="145" t="s">
        <v>25</v>
      </c>
      <c r="F187" s="147">
        <v>2000</v>
      </c>
      <c r="G187" s="147">
        <v>1000</v>
      </c>
      <c r="H187" s="148">
        <v>1000</v>
      </c>
      <c r="I187" s="157"/>
      <c r="J187" s="158"/>
      <c r="K187" s="158"/>
      <c r="L187" s="158"/>
      <c r="M187" s="158"/>
      <c r="N187" s="159"/>
      <c r="P187" s="11"/>
    </row>
    <row r="188" spans="1:14" s="1362" customFormat="1" ht="18" customHeight="1">
      <c r="A188" s="319">
        <v>181</v>
      </c>
      <c r="B188" s="1354"/>
      <c r="C188" s="1355"/>
      <c r="D188" s="1356" t="s">
        <v>453</v>
      </c>
      <c r="E188" s="1355"/>
      <c r="F188" s="1357"/>
      <c r="G188" s="1357"/>
      <c r="H188" s="1358"/>
      <c r="I188" s="1359">
        <f>SUM(J188:N188)</f>
        <v>1000</v>
      </c>
      <c r="J188" s="1360"/>
      <c r="K188" s="1360"/>
      <c r="L188" s="1360"/>
      <c r="M188" s="1360"/>
      <c r="N188" s="1361">
        <v>1000</v>
      </c>
    </row>
    <row r="189" spans="1:14" s="97" customFormat="1" ht="18" customHeight="1">
      <c r="A189" s="319">
        <v>182</v>
      </c>
      <c r="B189" s="1220"/>
      <c r="C189" s="1221"/>
      <c r="D189" s="751" t="s">
        <v>1080</v>
      </c>
      <c r="E189" s="1221"/>
      <c r="F189" s="1222"/>
      <c r="G189" s="1222"/>
      <c r="H189" s="1223"/>
      <c r="I189" s="157">
        <f>SUM(J189:N189)</f>
        <v>1000</v>
      </c>
      <c r="J189" s="592">
        <v>0</v>
      </c>
      <c r="K189" s="592">
        <v>0</v>
      </c>
      <c r="L189" s="592">
        <v>0</v>
      </c>
      <c r="M189" s="592">
        <v>0</v>
      </c>
      <c r="N189" s="584">
        <v>1000</v>
      </c>
    </row>
    <row r="190" spans="1:14" s="11" customFormat="1" ht="18" customHeight="1">
      <c r="A190" s="319">
        <v>183</v>
      </c>
      <c r="B190" s="152"/>
      <c r="C190" s="153"/>
      <c r="D190" s="750" t="s">
        <v>644</v>
      </c>
      <c r="E190" s="153"/>
      <c r="F190" s="155"/>
      <c r="G190" s="155"/>
      <c r="H190" s="156"/>
      <c r="I190" s="1047">
        <f>SUM(J190:N190)</f>
        <v>0</v>
      </c>
      <c r="J190" s="205"/>
      <c r="K190" s="205"/>
      <c r="L190" s="205"/>
      <c r="M190" s="205"/>
      <c r="N190" s="206"/>
    </row>
    <row r="191" spans="1:14" s="11" customFormat="1" ht="18" customHeight="1">
      <c r="A191" s="319">
        <v>184</v>
      </c>
      <c r="B191" s="152"/>
      <c r="C191" s="153"/>
      <c r="D191" s="751" t="s">
        <v>1120</v>
      </c>
      <c r="E191" s="153"/>
      <c r="F191" s="155"/>
      <c r="G191" s="155"/>
      <c r="H191" s="156"/>
      <c r="I191" s="157">
        <f>SUM(J191:N191)</f>
        <v>1000</v>
      </c>
      <c r="J191" s="592">
        <f>SUM(J189:J190)</f>
        <v>0</v>
      </c>
      <c r="K191" s="592">
        <f>SUM(K189:K190)</f>
        <v>0</v>
      </c>
      <c r="L191" s="592">
        <f>SUM(L189:L190)</f>
        <v>0</v>
      </c>
      <c r="M191" s="592">
        <f>SUM(M189:M190)</f>
        <v>0</v>
      </c>
      <c r="N191" s="584">
        <f>SUM(N189:N190)</f>
        <v>1000</v>
      </c>
    </row>
    <row r="192" spans="1:16" s="3" customFormat="1" ht="22.5" customHeight="1">
      <c r="A192" s="319">
        <v>185</v>
      </c>
      <c r="B192" s="144"/>
      <c r="C192" s="145">
        <f>C187+1</f>
        <v>22</v>
      </c>
      <c r="D192" s="146" t="s">
        <v>417</v>
      </c>
      <c r="E192" s="145" t="s">
        <v>25</v>
      </c>
      <c r="F192" s="147">
        <v>2000</v>
      </c>
      <c r="G192" s="147">
        <v>2000</v>
      </c>
      <c r="H192" s="148">
        <v>2000</v>
      </c>
      <c r="I192" s="164"/>
      <c r="J192" s="165"/>
      <c r="K192" s="165"/>
      <c r="L192" s="165"/>
      <c r="M192" s="165"/>
      <c r="N192" s="166"/>
      <c r="O192" s="11"/>
      <c r="P192" s="11"/>
    </row>
    <row r="193" spans="1:14" s="1362" customFormat="1" ht="18" customHeight="1">
      <c r="A193" s="319">
        <v>186</v>
      </c>
      <c r="B193" s="1354"/>
      <c r="C193" s="1355"/>
      <c r="D193" s="1356" t="s">
        <v>453</v>
      </c>
      <c r="E193" s="1355"/>
      <c r="F193" s="1357"/>
      <c r="G193" s="1357"/>
      <c r="H193" s="1358"/>
      <c r="I193" s="1359">
        <f>SUM(J193:N193)</f>
        <v>0</v>
      </c>
      <c r="J193" s="1360"/>
      <c r="K193" s="1360"/>
      <c r="L193" s="1360"/>
      <c r="M193" s="1360"/>
      <c r="N193" s="1361"/>
    </row>
    <row r="194" spans="1:14" s="97" customFormat="1" ht="18" customHeight="1">
      <c r="A194" s="319">
        <v>187</v>
      </c>
      <c r="B194" s="1220"/>
      <c r="C194" s="1221"/>
      <c r="D194" s="751" t="s">
        <v>1080</v>
      </c>
      <c r="E194" s="1221"/>
      <c r="F194" s="1222"/>
      <c r="G194" s="1222"/>
      <c r="H194" s="1223"/>
      <c r="I194" s="157">
        <f>SUM(J194:N194)</f>
        <v>0</v>
      </c>
      <c r="J194" s="592">
        <v>0</v>
      </c>
      <c r="K194" s="592">
        <v>0</v>
      </c>
      <c r="L194" s="592">
        <v>0</v>
      </c>
      <c r="M194" s="592">
        <v>0</v>
      </c>
      <c r="N194" s="584">
        <v>0</v>
      </c>
    </row>
    <row r="195" spans="1:14" s="11" customFormat="1" ht="18" customHeight="1">
      <c r="A195" s="319">
        <v>188</v>
      </c>
      <c r="B195" s="152"/>
      <c r="C195" s="153"/>
      <c r="D195" s="750" t="s">
        <v>644</v>
      </c>
      <c r="E195" s="153"/>
      <c r="F195" s="155"/>
      <c r="G195" s="155"/>
      <c r="H195" s="156"/>
      <c r="I195" s="1047">
        <f>SUM(J195:N195)</f>
        <v>0</v>
      </c>
      <c r="J195" s="205"/>
      <c r="K195" s="205"/>
      <c r="L195" s="205"/>
      <c r="M195" s="205"/>
      <c r="N195" s="206"/>
    </row>
    <row r="196" spans="1:14" s="11" customFormat="1" ht="18" customHeight="1">
      <c r="A196" s="319">
        <v>189</v>
      </c>
      <c r="B196" s="152"/>
      <c r="C196" s="153"/>
      <c r="D196" s="751" t="s">
        <v>1120</v>
      </c>
      <c r="E196" s="153"/>
      <c r="F196" s="155"/>
      <c r="G196" s="155"/>
      <c r="H196" s="156"/>
      <c r="I196" s="157">
        <f>SUM(J196:N196)</f>
        <v>0</v>
      </c>
      <c r="J196" s="592">
        <f>SUM(J194:J195)</f>
        <v>0</v>
      </c>
      <c r="K196" s="592">
        <f>SUM(K194:K195)</f>
        <v>0</v>
      </c>
      <c r="L196" s="592">
        <f>SUM(L194:L195)</f>
        <v>0</v>
      </c>
      <c r="M196" s="592">
        <f>SUM(M194:M195)</f>
        <v>0</v>
      </c>
      <c r="N196" s="584">
        <f>SUM(N194:N195)</f>
        <v>0</v>
      </c>
    </row>
    <row r="197" spans="1:14" s="11" customFormat="1" ht="18" customHeight="1">
      <c r="A197" s="319">
        <v>190</v>
      </c>
      <c r="B197" s="152"/>
      <c r="C197" s="145">
        <f>C192+1</f>
        <v>23</v>
      </c>
      <c r="D197" s="146" t="s">
        <v>341</v>
      </c>
      <c r="E197" s="145" t="s">
        <v>25</v>
      </c>
      <c r="F197" s="155">
        <v>1000</v>
      </c>
      <c r="G197" s="155"/>
      <c r="H197" s="156"/>
      <c r="I197" s="164"/>
      <c r="J197" s="165"/>
      <c r="K197" s="165"/>
      <c r="L197" s="165"/>
      <c r="M197" s="165"/>
      <c r="N197" s="166"/>
    </row>
    <row r="198" spans="1:14" s="1362" customFormat="1" ht="18" customHeight="1">
      <c r="A198" s="319">
        <v>191</v>
      </c>
      <c r="B198" s="1354"/>
      <c r="C198" s="1355"/>
      <c r="D198" s="1356" t="s">
        <v>453</v>
      </c>
      <c r="E198" s="1355"/>
      <c r="F198" s="1357"/>
      <c r="G198" s="1357"/>
      <c r="H198" s="1358"/>
      <c r="I198" s="1359">
        <f>SUM(J198:N198)</f>
        <v>1000</v>
      </c>
      <c r="J198" s="1360"/>
      <c r="K198" s="1360"/>
      <c r="L198" s="1360"/>
      <c r="M198" s="1360"/>
      <c r="N198" s="1361">
        <v>1000</v>
      </c>
    </row>
    <row r="199" spans="1:14" s="97" customFormat="1" ht="18" customHeight="1">
      <c r="A199" s="319">
        <v>192</v>
      </c>
      <c r="B199" s="1220"/>
      <c r="C199" s="1221"/>
      <c r="D199" s="751" t="s">
        <v>1080</v>
      </c>
      <c r="E199" s="1221"/>
      <c r="F199" s="1222"/>
      <c r="G199" s="1222"/>
      <c r="H199" s="1223"/>
      <c r="I199" s="157">
        <f>SUM(J199:N199)</f>
        <v>3000</v>
      </c>
      <c r="J199" s="592">
        <v>0</v>
      </c>
      <c r="K199" s="592">
        <v>0</v>
      </c>
      <c r="L199" s="592">
        <v>0</v>
      </c>
      <c r="M199" s="592">
        <v>0</v>
      </c>
      <c r="N199" s="584">
        <v>3000</v>
      </c>
    </row>
    <row r="200" spans="1:14" s="11" customFormat="1" ht="18" customHeight="1">
      <c r="A200" s="319">
        <v>193</v>
      </c>
      <c r="B200" s="152"/>
      <c r="C200" s="153"/>
      <c r="D200" s="750" t="s">
        <v>839</v>
      </c>
      <c r="E200" s="153"/>
      <c r="F200" s="155"/>
      <c r="G200" s="155"/>
      <c r="H200" s="156"/>
      <c r="I200" s="1047">
        <f>SUM(J200:N200)</f>
        <v>0</v>
      </c>
      <c r="J200" s="205"/>
      <c r="K200" s="205"/>
      <c r="L200" s="205"/>
      <c r="M200" s="205"/>
      <c r="N200" s="206"/>
    </row>
    <row r="201" spans="1:14" s="11" customFormat="1" ht="18" customHeight="1">
      <c r="A201" s="319">
        <v>194</v>
      </c>
      <c r="B201" s="152"/>
      <c r="C201" s="153"/>
      <c r="D201" s="751" t="s">
        <v>1120</v>
      </c>
      <c r="E201" s="153"/>
      <c r="F201" s="155"/>
      <c r="G201" s="155"/>
      <c r="H201" s="156"/>
      <c r="I201" s="157">
        <f>SUM(J201:N201)</f>
        <v>3000</v>
      </c>
      <c r="J201" s="592">
        <f>SUM(J199:J200)</f>
        <v>0</v>
      </c>
      <c r="K201" s="592">
        <f>SUM(K199:K200)</f>
        <v>0</v>
      </c>
      <c r="L201" s="592">
        <f>SUM(L199:L200)</f>
        <v>0</v>
      </c>
      <c r="M201" s="592">
        <f>SUM(M199:M200)</f>
        <v>0</v>
      </c>
      <c r="N201" s="584">
        <f>SUM(N199:N200)</f>
        <v>3000</v>
      </c>
    </row>
    <row r="202" spans="1:16" s="3" customFormat="1" ht="22.5" customHeight="1">
      <c r="A202" s="319">
        <v>195</v>
      </c>
      <c r="B202" s="144"/>
      <c r="C202" s="145">
        <f>C197+1</f>
        <v>24</v>
      </c>
      <c r="D202" s="146" t="s">
        <v>404</v>
      </c>
      <c r="E202" s="145" t="s">
        <v>25</v>
      </c>
      <c r="F202" s="147"/>
      <c r="G202" s="147">
        <v>4500</v>
      </c>
      <c r="H202" s="148">
        <v>4500</v>
      </c>
      <c r="I202" s="157"/>
      <c r="J202" s="158"/>
      <c r="K202" s="158"/>
      <c r="L202" s="158"/>
      <c r="M202" s="158"/>
      <c r="N202" s="159"/>
      <c r="P202" s="11"/>
    </row>
    <row r="203" spans="1:14" s="1362" customFormat="1" ht="18" customHeight="1">
      <c r="A203" s="319">
        <v>196</v>
      </c>
      <c r="B203" s="1354"/>
      <c r="C203" s="1355"/>
      <c r="D203" s="1356" t="s">
        <v>453</v>
      </c>
      <c r="E203" s="1355"/>
      <c r="F203" s="1357"/>
      <c r="G203" s="1357"/>
      <c r="H203" s="1358"/>
      <c r="I203" s="1359">
        <f>SUM(J203:N203)</f>
        <v>5000</v>
      </c>
      <c r="J203" s="1360"/>
      <c r="K203" s="1360"/>
      <c r="L203" s="1360">
        <v>5000</v>
      </c>
      <c r="M203" s="1360"/>
      <c r="N203" s="1361"/>
    </row>
    <row r="204" spans="1:14" s="97" customFormat="1" ht="18" customHeight="1">
      <c r="A204" s="319">
        <v>197</v>
      </c>
      <c r="B204" s="1220"/>
      <c r="C204" s="1221"/>
      <c r="D204" s="751" t="s">
        <v>1080</v>
      </c>
      <c r="E204" s="1221"/>
      <c r="F204" s="1222"/>
      <c r="G204" s="1222"/>
      <c r="H204" s="1223"/>
      <c r="I204" s="157">
        <f>SUM(J204:N204)</f>
        <v>5000</v>
      </c>
      <c r="J204" s="592">
        <v>0</v>
      </c>
      <c r="K204" s="592">
        <v>0</v>
      </c>
      <c r="L204" s="592">
        <v>5000</v>
      </c>
      <c r="M204" s="592">
        <v>0</v>
      </c>
      <c r="N204" s="584">
        <v>0</v>
      </c>
    </row>
    <row r="205" spans="1:14" s="11" customFormat="1" ht="18" customHeight="1">
      <c r="A205" s="319">
        <v>198</v>
      </c>
      <c r="B205" s="152"/>
      <c r="C205" s="153"/>
      <c r="D205" s="750" t="s">
        <v>644</v>
      </c>
      <c r="E205" s="153"/>
      <c r="F205" s="155"/>
      <c r="G205" s="155"/>
      <c r="H205" s="156"/>
      <c r="I205" s="1047">
        <f>SUM(J205:N205)</f>
        <v>0</v>
      </c>
      <c r="J205" s="205"/>
      <c r="K205" s="205"/>
      <c r="L205" s="205"/>
      <c r="M205" s="205"/>
      <c r="N205" s="206"/>
    </row>
    <row r="206" spans="1:14" s="11" customFormat="1" ht="18" customHeight="1">
      <c r="A206" s="319">
        <v>199</v>
      </c>
      <c r="B206" s="152"/>
      <c r="C206" s="153"/>
      <c r="D206" s="751" t="s">
        <v>1120</v>
      </c>
      <c r="E206" s="153"/>
      <c r="F206" s="155"/>
      <c r="G206" s="155"/>
      <c r="H206" s="156"/>
      <c r="I206" s="157">
        <f>SUM(J206:N206)</f>
        <v>5000</v>
      </c>
      <c r="J206" s="592">
        <f>SUM(J204:J205)</f>
        <v>0</v>
      </c>
      <c r="K206" s="592">
        <f>SUM(K204:K205)</f>
        <v>0</v>
      </c>
      <c r="L206" s="592">
        <f>SUM(L204:L205)</f>
        <v>5000</v>
      </c>
      <c r="M206" s="592">
        <f>SUM(M204:M205)</f>
        <v>0</v>
      </c>
      <c r="N206" s="584">
        <f>SUM(N204:N205)</f>
        <v>0</v>
      </c>
    </row>
    <row r="207" spans="1:16" s="3" customFormat="1" ht="22.5" customHeight="1">
      <c r="A207" s="319">
        <v>200</v>
      </c>
      <c r="B207" s="144"/>
      <c r="C207" s="145">
        <f>C202+1</f>
        <v>25</v>
      </c>
      <c r="D207" s="146" t="s">
        <v>405</v>
      </c>
      <c r="E207" s="145" t="s">
        <v>25</v>
      </c>
      <c r="F207" s="147"/>
      <c r="G207" s="147">
        <v>25000</v>
      </c>
      <c r="H207" s="148">
        <v>7212</v>
      </c>
      <c r="I207" s="157"/>
      <c r="J207" s="158"/>
      <c r="K207" s="158"/>
      <c r="L207" s="158"/>
      <c r="M207" s="158"/>
      <c r="N207" s="159"/>
      <c r="P207" s="11"/>
    </row>
    <row r="208" spans="1:14" s="1362" customFormat="1" ht="18" customHeight="1">
      <c r="A208" s="319">
        <v>201</v>
      </c>
      <c r="B208" s="1354"/>
      <c r="C208" s="1355"/>
      <c r="D208" s="1356" t="s">
        <v>453</v>
      </c>
      <c r="E208" s="1355"/>
      <c r="F208" s="1357"/>
      <c r="G208" s="1357"/>
      <c r="H208" s="1358"/>
      <c r="I208" s="1359">
        <f>SUM(J208:N208)</f>
        <v>30000</v>
      </c>
      <c r="J208" s="1360"/>
      <c r="K208" s="1360"/>
      <c r="L208" s="1360">
        <v>30000</v>
      </c>
      <c r="M208" s="1360"/>
      <c r="N208" s="1361"/>
    </row>
    <row r="209" spans="1:14" s="97" customFormat="1" ht="18" customHeight="1">
      <c r="A209" s="319">
        <v>202</v>
      </c>
      <c r="B209" s="1220"/>
      <c r="C209" s="1221"/>
      <c r="D209" s="751" t="s">
        <v>1080</v>
      </c>
      <c r="E209" s="1221"/>
      <c r="F209" s="1222"/>
      <c r="G209" s="1222"/>
      <c r="H209" s="1223"/>
      <c r="I209" s="157">
        <f>SUM(J209:N209)</f>
        <v>66165</v>
      </c>
      <c r="J209" s="592">
        <v>2328</v>
      </c>
      <c r="K209" s="592">
        <v>672</v>
      </c>
      <c r="L209" s="592">
        <v>63165</v>
      </c>
      <c r="M209" s="592">
        <v>0</v>
      </c>
      <c r="N209" s="584">
        <v>0</v>
      </c>
    </row>
    <row r="210" spans="1:14" s="11" customFormat="1" ht="18" customHeight="1">
      <c r="A210" s="319">
        <v>203</v>
      </c>
      <c r="B210" s="152"/>
      <c r="C210" s="153"/>
      <c r="D210" s="750" t="s">
        <v>839</v>
      </c>
      <c r="E210" s="153"/>
      <c r="F210" s="155"/>
      <c r="G210" s="155"/>
      <c r="H210" s="156"/>
      <c r="I210" s="1047">
        <f>SUM(J210:N210)</f>
        <v>0</v>
      </c>
      <c r="J210" s="205"/>
      <c r="K210" s="205"/>
      <c r="L210" s="205"/>
      <c r="M210" s="205"/>
      <c r="N210" s="206"/>
    </row>
    <row r="211" spans="1:14" s="11" customFormat="1" ht="18" customHeight="1">
      <c r="A211" s="319">
        <v>204</v>
      </c>
      <c r="B211" s="152"/>
      <c r="C211" s="153"/>
      <c r="D211" s="751" t="s">
        <v>1120</v>
      </c>
      <c r="E211" s="153"/>
      <c r="F211" s="155"/>
      <c r="G211" s="155"/>
      <c r="H211" s="156"/>
      <c r="I211" s="157">
        <f>SUM(J211:N211)</f>
        <v>66165</v>
      </c>
      <c r="J211" s="592">
        <f>SUM(J209:J210)</f>
        <v>2328</v>
      </c>
      <c r="K211" s="592">
        <f>SUM(K209:K210)</f>
        <v>672</v>
      </c>
      <c r="L211" s="592">
        <f>SUM(L209:L210)</f>
        <v>63165</v>
      </c>
      <c r="M211" s="592">
        <f>SUM(M209:M210)</f>
        <v>0</v>
      </c>
      <c r="N211" s="584">
        <f>SUM(N209:N210)</f>
        <v>0</v>
      </c>
    </row>
    <row r="212" spans="1:16" s="3" customFormat="1" ht="22.5" customHeight="1">
      <c r="A212" s="319">
        <v>205</v>
      </c>
      <c r="B212" s="144"/>
      <c r="C212" s="145">
        <f>C207+1</f>
        <v>26</v>
      </c>
      <c r="D212" s="146" t="s">
        <v>406</v>
      </c>
      <c r="E212" s="145" t="s">
        <v>25</v>
      </c>
      <c r="F212" s="147"/>
      <c r="G212" s="147">
        <v>10000</v>
      </c>
      <c r="H212" s="148">
        <v>8622</v>
      </c>
      <c r="I212" s="157"/>
      <c r="J212" s="158"/>
      <c r="K212" s="158"/>
      <c r="L212" s="158"/>
      <c r="M212" s="158"/>
      <c r="N212" s="159"/>
      <c r="P212" s="11"/>
    </row>
    <row r="213" spans="1:14" s="1362" customFormat="1" ht="18" customHeight="1">
      <c r="A213" s="319">
        <v>206</v>
      </c>
      <c r="B213" s="1354"/>
      <c r="C213" s="1355"/>
      <c r="D213" s="1356" t="s">
        <v>453</v>
      </c>
      <c r="E213" s="1355"/>
      <c r="F213" s="1357"/>
      <c r="G213" s="1357"/>
      <c r="H213" s="1358"/>
      <c r="I213" s="1359">
        <f>SUM(J213:N213)</f>
        <v>0</v>
      </c>
      <c r="J213" s="1360"/>
      <c r="K213" s="1360"/>
      <c r="L213" s="1360"/>
      <c r="M213" s="1360"/>
      <c r="N213" s="1361"/>
    </row>
    <row r="214" spans="1:14" s="97" customFormat="1" ht="18" customHeight="1">
      <c r="A214" s="319">
        <v>207</v>
      </c>
      <c r="B214" s="1220"/>
      <c r="C214" s="1221"/>
      <c r="D214" s="751" t="s">
        <v>1080</v>
      </c>
      <c r="E214" s="1221"/>
      <c r="F214" s="1222"/>
      <c r="G214" s="1222"/>
      <c r="H214" s="1223"/>
      <c r="I214" s="157">
        <f>SUM(J214:N214)</f>
        <v>753</v>
      </c>
      <c r="J214" s="592">
        <v>164</v>
      </c>
      <c r="K214" s="592">
        <v>102</v>
      </c>
      <c r="L214" s="592">
        <v>487</v>
      </c>
      <c r="M214" s="592">
        <v>0</v>
      </c>
      <c r="N214" s="584">
        <v>0</v>
      </c>
    </row>
    <row r="215" spans="1:14" s="11" customFormat="1" ht="18" customHeight="1">
      <c r="A215" s="319">
        <v>208</v>
      </c>
      <c r="B215" s="152"/>
      <c r="C215" s="153"/>
      <c r="D215" s="750" t="s">
        <v>839</v>
      </c>
      <c r="E215" s="153"/>
      <c r="F215" s="155"/>
      <c r="G215" s="155"/>
      <c r="H215" s="156"/>
      <c r="I215" s="1047">
        <f>SUM(J215:N215)</f>
        <v>0</v>
      </c>
      <c r="J215" s="205"/>
      <c r="K215" s="205"/>
      <c r="L215" s="205"/>
      <c r="M215" s="205"/>
      <c r="N215" s="206"/>
    </row>
    <row r="216" spans="1:14" s="11" customFormat="1" ht="18" customHeight="1">
      <c r="A216" s="319">
        <v>209</v>
      </c>
      <c r="B216" s="152"/>
      <c r="C216" s="153"/>
      <c r="D216" s="751" t="s">
        <v>1120</v>
      </c>
      <c r="E216" s="153"/>
      <c r="F216" s="155"/>
      <c r="G216" s="155"/>
      <c r="H216" s="156"/>
      <c r="I216" s="157">
        <f>SUM(J216:N216)</f>
        <v>753</v>
      </c>
      <c r="J216" s="592">
        <f>SUM(J214:J215)</f>
        <v>164</v>
      </c>
      <c r="K216" s="592">
        <f>SUM(K214:K215)</f>
        <v>102</v>
      </c>
      <c r="L216" s="592">
        <f>SUM(L214:L215)</f>
        <v>487</v>
      </c>
      <c r="M216" s="592">
        <f>SUM(M214:M215)</f>
        <v>0</v>
      </c>
      <c r="N216" s="584">
        <f>SUM(N214:N215)</f>
        <v>0</v>
      </c>
    </row>
    <row r="217" spans="1:14" s="11" customFormat="1" ht="18" customHeight="1">
      <c r="A217" s="319">
        <v>210</v>
      </c>
      <c r="B217" s="152"/>
      <c r="C217" s="145">
        <f>C212+1</f>
        <v>27</v>
      </c>
      <c r="D217" s="154" t="s">
        <v>586</v>
      </c>
      <c r="E217" s="153" t="s">
        <v>24</v>
      </c>
      <c r="F217" s="155">
        <v>2731</v>
      </c>
      <c r="G217" s="155"/>
      <c r="H217" s="156"/>
      <c r="I217" s="157"/>
      <c r="J217" s="158"/>
      <c r="K217" s="158"/>
      <c r="L217" s="158"/>
      <c r="M217" s="158"/>
      <c r="N217" s="159"/>
    </row>
    <row r="218" spans="1:14" s="1362" customFormat="1" ht="18" customHeight="1">
      <c r="A218" s="319">
        <v>211</v>
      </c>
      <c r="B218" s="1354"/>
      <c r="C218" s="1355"/>
      <c r="D218" s="1356" t="s">
        <v>453</v>
      </c>
      <c r="E218" s="1355"/>
      <c r="F218" s="1357"/>
      <c r="G218" s="1357"/>
      <c r="H218" s="1358"/>
      <c r="I218" s="1359">
        <f>SUM(J218:N218)</f>
        <v>4000</v>
      </c>
      <c r="J218" s="1360"/>
      <c r="K218" s="1360"/>
      <c r="L218" s="1360"/>
      <c r="M218" s="1360"/>
      <c r="N218" s="1361">
        <v>4000</v>
      </c>
    </row>
    <row r="219" spans="1:14" s="97" customFormat="1" ht="18" customHeight="1">
      <c r="A219" s="319">
        <v>212</v>
      </c>
      <c r="B219" s="449"/>
      <c r="C219" s="1221"/>
      <c r="D219" s="751" t="s">
        <v>1080</v>
      </c>
      <c r="E219" s="1221"/>
      <c r="F219" s="198"/>
      <c r="G219" s="198"/>
      <c r="H219" s="1237"/>
      <c r="I219" s="157">
        <f>SUM(J219:N219)</f>
        <v>1350</v>
      </c>
      <c r="J219" s="150">
        <v>0</v>
      </c>
      <c r="K219" s="150">
        <v>0</v>
      </c>
      <c r="L219" s="150">
        <v>150</v>
      </c>
      <c r="M219" s="150">
        <v>0</v>
      </c>
      <c r="N219" s="151">
        <v>1200</v>
      </c>
    </row>
    <row r="220" spans="1:14" s="11" customFormat="1" ht="18" customHeight="1">
      <c r="A220" s="319">
        <v>213</v>
      </c>
      <c r="B220" s="195"/>
      <c r="C220" s="153"/>
      <c r="D220" s="750" t="s">
        <v>644</v>
      </c>
      <c r="E220" s="153"/>
      <c r="F220" s="320"/>
      <c r="G220" s="320"/>
      <c r="H220" s="321"/>
      <c r="I220" s="1047">
        <f>SUM(J220:N220)</f>
        <v>0</v>
      </c>
      <c r="J220" s="756"/>
      <c r="K220" s="756"/>
      <c r="L220" s="756"/>
      <c r="M220" s="756"/>
      <c r="N220" s="163"/>
    </row>
    <row r="221" spans="1:14" s="11" customFormat="1" ht="18" customHeight="1">
      <c r="A221" s="319">
        <v>214</v>
      </c>
      <c r="B221" s="195"/>
      <c r="C221" s="153"/>
      <c r="D221" s="751" t="s">
        <v>1120</v>
      </c>
      <c r="E221" s="153"/>
      <c r="F221" s="320"/>
      <c r="G221" s="320"/>
      <c r="H221" s="321"/>
      <c r="I221" s="157">
        <f>SUM(J221:N221)</f>
        <v>1350</v>
      </c>
      <c r="J221" s="150">
        <f>SUM(J219:J220)</f>
        <v>0</v>
      </c>
      <c r="K221" s="150">
        <f>SUM(K219:K220)</f>
        <v>0</v>
      </c>
      <c r="L221" s="150">
        <f>SUM(L219:L220)</f>
        <v>150</v>
      </c>
      <c r="M221" s="150">
        <f>SUM(M219:M220)</f>
        <v>0</v>
      </c>
      <c r="N221" s="151">
        <f>SUM(N219:N220)</f>
        <v>1200</v>
      </c>
    </row>
    <row r="222" spans="1:16" s="204" customFormat="1" ht="22.5" customHeight="1">
      <c r="A222" s="319">
        <v>215</v>
      </c>
      <c r="B222" s="200"/>
      <c r="C222" s="145">
        <f>C217+1</f>
        <v>28</v>
      </c>
      <c r="D222" s="146" t="s">
        <v>343</v>
      </c>
      <c r="E222" s="145" t="s">
        <v>25</v>
      </c>
      <c r="F222" s="242">
        <v>20000</v>
      </c>
      <c r="G222" s="160"/>
      <c r="H222" s="243">
        <v>20000</v>
      </c>
      <c r="I222" s="157"/>
      <c r="J222" s="150"/>
      <c r="K222" s="150"/>
      <c r="L222" s="150"/>
      <c r="M222" s="150"/>
      <c r="N222" s="151"/>
      <c r="O222" s="137"/>
      <c r="P222" s="11"/>
    </row>
    <row r="223" spans="1:16" s="1378" customFormat="1" ht="18" customHeight="1">
      <c r="A223" s="319">
        <v>216</v>
      </c>
      <c r="B223" s="1372"/>
      <c r="C223" s="1355"/>
      <c r="D223" s="1356" t="s">
        <v>453</v>
      </c>
      <c r="E223" s="1389"/>
      <c r="F223" s="1374"/>
      <c r="G223" s="1374"/>
      <c r="H223" s="1375"/>
      <c r="I223" s="1359">
        <f>SUM(J223:N223)</f>
        <v>38000</v>
      </c>
      <c r="J223" s="1383"/>
      <c r="K223" s="1383"/>
      <c r="L223" s="1383"/>
      <c r="M223" s="1383"/>
      <c r="N223" s="1384">
        <v>38000</v>
      </c>
      <c r="O223" s="1371"/>
      <c r="P223" s="1362"/>
    </row>
    <row r="224" spans="1:16" s="204" customFormat="1" ht="18" customHeight="1">
      <c r="A224" s="319">
        <v>217</v>
      </c>
      <c r="B224" s="200"/>
      <c r="C224" s="1221"/>
      <c r="D224" s="751" t="s">
        <v>1080</v>
      </c>
      <c r="E224" s="1238"/>
      <c r="F224" s="1232"/>
      <c r="G224" s="1232"/>
      <c r="H224" s="1233"/>
      <c r="I224" s="157">
        <f>SUM(J224:N224)</f>
        <v>38000</v>
      </c>
      <c r="J224" s="150">
        <v>0</v>
      </c>
      <c r="K224" s="150">
        <v>0</v>
      </c>
      <c r="L224" s="150">
        <v>0</v>
      </c>
      <c r="M224" s="150">
        <v>0</v>
      </c>
      <c r="N224" s="151">
        <v>38000</v>
      </c>
      <c r="O224" s="137"/>
      <c r="P224" s="97"/>
    </row>
    <row r="225" spans="1:16" s="204" customFormat="1" ht="18" customHeight="1">
      <c r="A225" s="319">
        <v>218</v>
      </c>
      <c r="B225" s="200"/>
      <c r="C225" s="153"/>
      <c r="D225" s="750" t="s">
        <v>644</v>
      </c>
      <c r="E225" s="145"/>
      <c r="F225" s="160"/>
      <c r="G225" s="160"/>
      <c r="H225" s="161"/>
      <c r="I225" s="1047">
        <f>SUM(J225:N225)</f>
        <v>0</v>
      </c>
      <c r="J225" s="756"/>
      <c r="K225" s="756"/>
      <c r="L225" s="756"/>
      <c r="M225" s="756"/>
      <c r="N225" s="163"/>
      <c r="O225" s="137"/>
      <c r="P225" s="11"/>
    </row>
    <row r="226" spans="1:16" s="204" customFormat="1" ht="18" customHeight="1">
      <c r="A226" s="319">
        <v>219</v>
      </c>
      <c r="B226" s="200"/>
      <c r="C226" s="153"/>
      <c r="D226" s="751" t="s">
        <v>1120</v>
      </c>
      <c r="E226" s="145"/>
      <c r="F226" s="160"/>
      <c r="G226" s="160"/>
      <c r="H226" s="161"/>
      <c r="I226" s="157">
        <f>SUM(J226:N226)</f>
        <v>38000</v>
      </c>
      <c r="J226" s="150">
        <f>SUM(J224:J225)</f>
        <v>0</v>
      </c>
      <c r="K226" s="150">
        <f>SUM(K224:K225)</f>
        <v>0</v>
      </c>
      <c r="L226" s="150">
        <f>SUM(L224:L225)</f>
        <v>0</v>
      </c>
      <c r="M226" s="150">
        <f>SUM(M224:M225)</f>
        <v>0</v>
      </c>
      <c r="N226" s="151">
        <f>SUM(N224:N225)</f>
        <v>38000</v>
      </c>
      <c r="O226" s="137"/>
      <c r="P226" s="11"/>
    </row>
    <row r="227" spans="1:14" s="11" customFormat="1" ht="30">
      <c r="A227" s="319">
        <v>220</v>
      </c>
      <c r="B227" s="152"/>
      <c r="C227" s="726">
        <f>C222+1</f>
        <v>29</v>
      </c>
      <c r="D227" s="146" t="s">
        <v>422</v>
      </c>
      <c r="E227" s="153" t="s">
        <v>25</v>
      </c>
      <c r="F227" s="155">
        <v>4000</v>
      </c>
      <c r="G227" s="155"/>
      <c r="H227" s="156"/>
      <c r="I227" s="164"/>
      <c r="J227" s="165"/>
      <c r="K227" s="165"/>
      <c r="L227" s="165"/>
      <c r="M227" s="165"/>
      <c r="N227" s="166"/>
    </row>
    <row r="228" spans="1:14" s="1362" customFormat="1" ht="18" customHeight="1">
      <c r="A228" s="319">
        <v>221</v>
      </c>
      <c r="B228" s="1354"/>
      <c r="C228" s="1355"/>
      <c r="D228" s="1356" t="s">
        <v>453</v>
      </c>
      <c r="E228" s="1355"/>
      <c r="F228" s="1357"/>
      <c r="G228" s="1357"/>
      <c r="H228" s="1358"/>
      <c r="I228" s="1359">
        <f>SUM(J228:N228)</f>
        <v>0</v>
      </c>
      <c r="J228" s="1360"/>
      <c r="K228" s="1360"/>
      <c r="L228" s="1360"/>
      <c r="M228" s="1360"/>
      <c r="N228" s="1361"/>
    </row>
    <row r="229" spans="1:14" s="97" customFormat="1" ht="18" customHeight="1">
      <c r="A229" s="319">
        <v>222</v>
      </c>
      <c r="B229" s="1220"/>
      <c r="C229" s="1221"/>
      <c r="D229" s="751" t="s">
        <v>1080</v>
      </c>
      <c r="E229" s="1221"/>
      <c r="F229" s="1222"/>
      <c r="G229" s="1222"/>
      <c r="H229" s="1223"/>
      <c r="I229" s="157">
        <f>SUM(J229:N229)</f>
        <v>0</v>
      </c>
      <c r="J229" s="592">
        <v>0</v>
      </c>
      <c r="K229" s="592">
        <v>0</v>
      </c>
      <c r="L229" s="592">
        <v>0</v>
      </c>
      <c r="M229" s="592">
        <v>0</v>
      </c>
      <c r="N229" s="584">
        <v>0</v>
      </c>
    </row>
    <row r="230" spans="1:14" s="11" customFormat="1" ht="18" customHeight="1">
      <c r="A230" s="319">
        <v>223</v>
      </c>
      <c r="B230" s="152"/>
      <c r="C230" s="153"/>
      <c r="D230" s="750" t="s">
        <v>644</v>
      </c>
      <c r="E230" s="153"/>
      <c r="F230" s="155"/>
      <c r="G230" s="155"/>
      <c r="H230" s="156"/>
      <c r="I230" s="1047">
        <f>SUM(J230:N230)</f>
        <v>0</v>
      </c>
      <c r="J230" s="205"/>
      <c r="K230" s="205"/>
      <c r="L230" s="205"/>
      <c r="M230" s="205"/>
      <c r="N230" s="206"/>
    </row>
    <row r="231" spans="1:14" s="11" customFormat="1" ht="18" customHeight="1">
      <c r="A231" s="319">
        <v>224</v>
      </c>
      <c r="B231" s="152"/>
      <c r="C231" s="153"/>
      <c r="D231" s="751" t="s">
        <v>1120</v>
      </c>
      <c r="E231" s="153"/>
      <c r="F231" s="155"/>
      <c r="G231" s="155"/>
      <c r="H231" s="156"/>
      <c r="I231" s="157">
        <f>SUM(J231:N231)</f>
        <v>0</v>
      </c>
      <c r="J231" s="592">
        <f>SUM(J229:J230)</f>
        <v>0</v>
      </c>
      <c r="K231" s="592">
        <f>SUM(K229:K230)</f>
        <v>0</v>
      </c>
      <c r="L231" s="592">
        <f>SUM(L229:L230)</f>
        <v>0</v>
      </c>
      <c r="M231" s="592">
        <f>SUM(M229:M230)</f>
        <v>0</v>
      </c>
      <c r="N231" s="584">
        <f>SUM(N229:N230)</f>
        <v>0</v>
      </c>
    </row>
    <row r="232" spans="1:16" s="3" customFormat="1" ht="22.5" customHeight="1">
      <c r="A232" s="319">
        <v>225</v>
      </c>
      <c r="B232" s="144"/>
      <c r="C232" s="145">
        <f>C227+1</f>
        <v>30</v>
      </c>
      <c r="D232" s="146" t="s">
        <v>407</v>
      </c>
      <c r="E232" s="145" t="s">
        <v>25</v>
      </c>
      <c r="F232" s="147"/>
      <c r="G232" s="147">
        <v>5000</v>
      </c>
      <c r="H232" s="148">
        <v>5000</v>
      </c>
      <c r="I232" s="157"/>
      <c r="J232" s="158"/>
      <c r="K232" s="158"/>
      <c r="L232" s="158"/>
      <c r="M232" s="158"/>
      <c r="N232" s="159"/>
      <c r="P232" s="11"/>
    </row>
    <row r="233" spans="1:14" s="1362" customFormat="1" ht="18" customHeight="1">
      <c r="A233" s="319">
        <v>226</v>
      </c>
      <c r="B233" s="1354"/>
      <c r="C233" s="1355"/>
      <c r="D233" s="1356" t="s">
        <v>453</v>
      </c>
      <c r="E233" s="1355"/>
      <c r="F233" s="1357"/>
      <c r="G233" s="1357"/>
      <c r="H233" s="1358"/>
      <c r="I233" s="1359">
        <f>SUM(J233:N233)</f>
        <v>0</v>
      </c>
      <c r="J233" s="1360"/>
      <c r="K233" s="1360"/>
      <c r="L233" s="1360"/>
      <c r="M233" s="1360"/>
      <c r="N233" s="1361"/>
    </row>
    <row r="234" spans="1:14" s="97" customFormat="1" ht="18" customHeight="1">
      <c r="A234" s="319">
        <v>227</v>
      </c>
      <c r="B234" s="1220"/>
      <c r="C234" s="1221"/>
      <c r="D234" s="751" t="s">
        <v>1080</v>
      </c>
      <c r="E234" s="1221"/>
      <c r="F234" s="1222"/>
      <c r="G234" s="1222"/>
      <c r="H234" s="1223"/>
      <c r="I234" s="157">
        <f>SUM(J234:N234)</f>
        <v>5000</v>
      </c>
      <c r="J234" s="592">
        <v>0</v>
      </c>
      <c r="K234" s="592">
        <v>0</v>
      </c>
      <c r="L234" s="592">
        <v>0</v>
      </c>
      <c r="M234" s="592">
        <v>0</v>
      </c>
      <c r="N234" s="584">
        <v>5000</v>
      </c>
    </row>
    <row r="235" spans="1:14" s="11" customFormat="1" ht="18" customHeight="1">
      <c r="A235" s="319">
        <v>228</v>
      </c>
      <c r="B235" s="152"/>
      <c r="C235" s="153"/>
      <c r="D235" s="750" t="s">
        <v>839</v>
      </c>
      <c r="E235" s="153"/>
      <c r="F235" s="155"/>
      <c r="G235" s="155"/>
      <c r="H235" s="156"/>
      <c r="I235" s="1048">
        <f>SUM(J235:N235)</f>
        <v>0</v>
      </c>
      <c r="J235" s="158"/>
      <c r="K235" s="158"/>
      <c r="L235" s="158"/>
      <c r="M235" s="158"/>
      <c r="N235" s="159"/>
    </row>
    <row r="236" spans="1:14" s="11" customFormat="1" ht="18" customHeight="1">
      <c r="A236" s="319">
        <v>229</v>
      </c>
      <c r="B236" s="152"/>
      <c r="C236" s="153"/>
      <c r="D236" s="751" t="s">
        <v>1120</v>
      </c>
      <c r="E236" s="153"/>
      <c r="F236" s="155"/>
      <c r="G236" s="155"/>
      <c r="H236" s="156"/>
      <c r="I236" s="181">
        <f>SUM(J236:N236)</f>
        <v>5000</v>
      </c>
      <c r="J236" s="583">
        <f>SUM(J234:J235)</f>
        <v>0</v>
      </c>
      <c r="K236" s="583">
        <f>SUM(K234:K235)</f>
        <v>0</v>
      </c>
      <c r="L236" s="583">
        <f>SUM(L234:L235)</f>
        <v>0</v>
      </c>
      <c r="M236" s="583">
        <f>SUM(M234:M235)</f>
        <v>0</v>
      </c>
      <c r="N236" s="1115">
        <f>SUM(N234:N235)</f>
        <v>5000</v>
      </c>
    </row>
    <row r="237" spans="1:16" s="3" customFormat="1" ht="22.5" customHeight="1">
      <c r="A237" s="319">
        <v>230</v>
      </c>
      <c r="B237" s="144"/>
      <c r="C237" s="145">
        <f>C232+1</f>
        <v>31</v>
      </c>
      <c r="D237" s="146" t="s">
        <v>85</v>
      </c>
      <c r="E237" s="145" t="s">
        <v>25</v>
      </c>
      <c r="F237" s="147">
        <v>212120</v>
      </c>
      <c r="G237" s="147">
        <v>215500</v>
      </c>
      <c r="H237" s="148">
        <v>235810</v>
      </c>
      <c r="I237" s="157"/>
      <c r="J237" s="158"/>
      <c r="K237" s="158"/>
      <c r="L237" s="158"/>
      <c r="M237" s="158"/>
      <c r="N237" s="159"/>
      <c r="P237" s="11"/>
    </row>
    <row r="238" spans="1:14" s="1362" customFormat="1" ht="18" customHeight="1">
      <c r="A238" s="319">
        <v>231</v>
      </c>
      <c r="B238" s="1354"/>
      <c r="C238" s="1355"/>
      <c r="D238" s="1356" t="s">
        <v>453</v>
      </c>
      <c r="E238" s="1355"/>
      <c r="F238" s="1357"/>
      <c r="G238" s="1357"/>
      <c r="H238" s="1358"/>
      <c r="I238" s="1359">
        <f>SUM(J238:N238)</f>
        <v>230500</v>
      </c>
      <c r="J238" s="1360">
        <v>345</v>
      </c>
      <c r="K238" s="1360">
        <v>93</v>
      </c>
      <c r="L238" s="1360">
        <v>61590</v>
      </c>
      <c r="M238" s="1360"/>
      <c r="N238" s="1361">
        <v>168472</v>
      </c>
    </row>
    <row r="239" spans="1:14" s="97" customFormat="1" ht="18" customHeight="1">
      <c r="A239" s="319">
        <v>232</v>
      </c>
      <c r="B239" s="1220"/>
      <c r="C239" s="1221"/>
      <c r="D239" s="751" t="s">
        <v>1080</v>
      </c>
      <c r="E239" s="1221"/>
      <c r="F239" s="1222"/>
      <c r="G239" s="1222"/>
      <c r="H239" s="1223"/>
      <c r="I239" s="157">
        <f>SUM(J239:N239)</f>
        <v>253190</v>
      </c>
      <c r="J239" s="592">
        <v>0</v>
      </c>
      <c r="K239" s="592">
        <v>0</v>
      </c>
      <c r="L239" s="592">
        <v>94640</v>
      </c>
      <c r="M239" s="592">
        <v>0</v>
      </c>
      <c r="N239" s="584">
        <v>158550</v>
      </c>
    </row>
    <row r="240" spans="1:14" s="11" customFormat="1" ht="18" customHeight="1">
      <c r="A240" s="319">
        <v>233</v>
      </c>
      <c r="B240" s="152"/>
      <c r="C240" s="153"/>
      <c r="D240" s="750" t="s">
        <v>839</v>
      </c>
      <c r="E240" s="153"/>
      <c r="F240" s="155"/>
      <c r="G240" s="155"/>
      <c r="H240" s="156"/>
      <c r="I240" s="1047">
        <f>SUM(J240:N240)</f>
        <v>0</v>
      </c>
      <c r="J240" s="205"/>
      <c r="K240" s="205"/>
      <c r="L240" s="205"/>
      <c r="M240" s="205"/>
      <c r="N240" s="206"/>
    </row>
    <row r="241" spans="1:14" s="11" customFormat="1" ht="18" customHeight="1">
      <c r="A241" s="319">
        <v>234</v>
      </c>
      <c r="B241" s="152"/>
      <c r="C241" s="153"/>
      <c r="D241" s="751" t="s">
        <v>1120</v>
      </c>
      <c r="E241" s="153"/>
      <c r="F241" s="155"/>
      <c r="G241" s="155"/>
      <c r="H241" s="156"/>
      <c r="I241" s="157">
        <f>SUM(J241:N241)</f>
        <v>253190</v>
      </c>
      <c r="J241" s="592">
        <f>SUM(J239:J240)</f>
        <v>0</v>
      </c>
      <c r="K241" s="592">
        <f>SUM(K239:K240)</f>
        <v>0</v>
      </c>
      <c r="L241" s="592">
        <f>SUM(L239:L240)</f>
        <v>94640</v>
      </c>
      <c r="M241" s="592">
        <f>SUM(M239:M240)</f>
        <v>0</v>
      </c>
      <c r="N241" s="584">
        <f>SUM(N239:N240)</f>
        <v>158550</v>
      </c>
    </row>
    <row r="242" spans="1:16" s="3" customFormat="1" ht="22.5" customHeight="1">
      <c r="A242" s="319">
        <v>235</v>
      </c>
      <c r="B242" s="144"/>
      <c r="C242" s="145">
        <f>C237+1</f>
        <v>32</v>
      </c>
      <c r="D242" s="146" t="s">
        <v>86</v>
      </c>
      <c r="E242" s="145" t="s">
        <v>24</v>
      </c>
      <c r="F242" s="147">
        <v>13000</v>
      </c>
      <c r="G242" s="147">
        <v>13600</v>
      </c>
      <c r="H242" s="148">
        <v>13000</v>
      </c>
      <c r="I242" s="157"/>
      <c r="J242" s="158"/>
      <c r="K242" s="158"/>
      <c r="L242" s="158"/>
      <c r="M242" s="158"/>
      <c r="N242" s="159"/>
      <c r="P242" s="11"/>
    </row>
    <row r="243" spans="1:14" s="1362" customFormat="1" ht="18" customHeight="1">
      <c r="A243" s="319">
        <v>236</v>
      </c>
      <c r="B243" s="1354"/>
      <c r="C243" s="1355"/>
      <c r="D243" s="1356" t="s">
        <v>453</v>
      </c>
      <c r="E243" s="1355"/>
      <c r="F243" s="1357"/>
      <c r="G243" s="1357"/>
      <c r="H243" s="1358"/>
      <c r="I243" s="1359">
        <f>SUM(J243:N243)</f>
        <v>2600</v>
      </c>
      <c r="J243" s="1360"/>
      <c r="K243" s="1360"/>
      <c r="L243" s="1360">
        <v>2600</v>
      </c>
      <c r="M243" s="1360"/>
      <c r="N243" s="1361"/>
    </row>
    <row r="244" spans="1:14" s="97" customFormat="1" ht="18" customHeight="1">
      <c r="A244" s="319">
        <v>237</v>
      </c>
      <c r="B244" s="1220"/>
      <c r="C244" s="1221"/>
      <c r="D244" s="751" t="s">
        <v>1080</v>
      </c>
      <c r="E244" s="1221"/>
      <c r="F244" s="1222"/>
      <c r="G244" s="1222"/>
      <c r="H244" s="1223"/>
      <c r="I244" s="157">
        <f>SUM(J244:N244)</f>
        <v>7600</v>
      </c>
      <c r="J244" s="592">
        <v>0</v>
      </c>
      <c r="K244" s="592">
        <v>0</v>
      </c>
      <c r="L244" s="592">
        <v>2600</v>
      </c>
      <c r="M244" s="592">
        <v>0</v>
      </c>
      <c r="N244" s="584">
        <v>5000</v>
      </c>
    </row>
    <row r="245" spans="1:14" s="11" customFormat="1" ht="18" customHeight="1">
      <c r="A245" s="319">
        <v>238</v>
      </c>
      <c r="B245" s="152"/>
      <c r="C245" s="153"/>
      <c r="D245" s="750" t="s">
        <v>839</v>
      </c>
      <c r="E245" s="153"/>
      <c r="F245" s="155"/>
      <c r="G245" s="155"/>
      <c r="H245" s="156"/>
      <c r="I245" s="1047">
        <f>SUM(J245:N245)</f>
        <v>0</v>
      </c>
      <c r="J245" s="205"/>
      <c r="K245" s="205"/>
      <c r="L245" s="205"/>
      <c r="M245" s="205"/>
      <c r="N245" s="206"/>
    </row>
    <row r="246" spans="1:14" s="11" customFormat="1" ht="18" customHeight="1">
      <c r="A246" s="319">
        <v>239</v>
      </c>
      <c r="B246" s="152"/>
      <c r="C246" s="153"/>
      <c r="D246" s="751" t="s">
        <v>1120</v>
      </c>
      <c r="E246" s="153"/>
      <c r="F246" s="155"/>
      <c r="G246" s="155"/>
      <c r="H246" s="156"/>
      <c r="I246" s="157">
        <f>SUM(J246:N246)</f>
        <v>7600</v>
      </c>
      <c r="J246" s="592">
        <f>SUM(J244:J245)</f>
        <v>0</v>
      </c>
      <c r="K246" s="592">
        <f>SUM(K244:K245)</f>
        <v>0</v>
      </c>
      <c r="L246" s="592">
        <f>SUM(L244:L245)</f>
        <v>2600</v>
      </c>
      <c r="M246" s="592">
        <f>SUM(M244:M245)</f>
        <v>0</v>
      </c>
      <c r="N246" s="584">
        <f>SUM(N244:N245)</f>
        <v>5000</v>
      </c>
    </row>
    <row r="247" spans="1:16" s="3" customFormat="1" ht="22.5" customHeight="1">
      <c r="A247" s="319">
        <v>240</v>
      </c>
      <c r="B247" s="144"/>
      <c r="C247" s="145">
        <f>C242+1</f>
        <v>33</v>
      </c>
      <c r="D247" s="146" t="s">
        <v>87</v>
      </c>
      <c r="E247" s="145" t="s">
        <v>24</v>
      </c>
      <c r="F247" s="147">
        <v>2867</v>
      </c>
      <c r="G247" s="147">
        <v>4000</v>
      </c>
      <c r="H247" s="148">
        <v>10466</v>
      </c>
      <c r="I247" s="157"/>
      <c r="J247" s="158"/>
      <c r="K247" s="158"/>
      <c r="L247" s="158"/>
      <c r="M247" s="158"/>
      <c r="N247" s="159"/>
      <c r="P247" s="11"/>
    </row>
    <row r="248" spans="1:14" s="1362" customFormat="1" ht="18" customHeight="1">
      <c r="A248" s="319">
        <v>241</v>
      </c>
      <c r="B248" s="1354"/>
      <c r="C248" s="1355"/>
      <c r="D248" s="1356" t="s">
        <v>453</v>
      </c>
      <c r="E248" s="1355"/>
      <c r="F248" s="1357"/>
      <c r="G248" s="1357"/>
      <c r="H248" s="1358"/>
      <c r="I248" s="1359">
        <f>SUM(J248:N248)</f>
        <v>4000</v>
      </c>
      <c r="J248" s="1360"/>
      <c r="K248" s="1360"/>
      <c r="L248" s="1360">
        <v>4000</v>
      </c>
      <c r="M248" s="1360"/>
      <c r="N248" s="1361"/>
    </row>
    <row r="249" spans="1:14" s="97" customFormat="1" ht="18" customHeight="1">
      <c r="A249" s="319">
        <v>242</v>
      </c>
      <c r="B249" s="1220"/>
      <c r="C249" s="1221"/>
      <c r="D249" s="751" t="s">
        <v>1080</v>
      </c>
      <c r="E249" s="1221"/>
      <c r="F249" s="1222"/>
      <c r="G249" s="1222"/>
      <c r="H249" s="1223"/>
      <c r="I249" s="157">
        <f>SUM(J249:N249)</f>
        <v>5071</v>
      </c>
      <c r="J249" s="592">
        <v>0</v>
      </c>
      <c r="K249" s="592">
        <v>0</v>
      </c>
      <c r="L249" s="592">
        <v>5071</v>
      </c>
      <c r="M249" s="592">
        <v>0</v>
      </c>
      <c r="N249" s="584">
        <v>0</v>
      </c>
    </row>
    <row r="250" spans="1:14" s="11" customFormat="1" ht="18" customHeight="1">
      <c r="A250" s="319">
        <v>243</v>
      </c>
      <c r="B250" s="152"/>
      <c r="C250" s="153"/>
      <c r="D250" s="750" t="s">
        <v>839</v>
      </c>
      <c r="E250" s="153"/>
      <c r="F250" s="155"/>
      <c r="G250" s="155"/>
      <c r="H250" s="156"/>
      <c r="I250" s="1047">
        <f>SUM(J250:N250)</f>
        <v>0</v>
      </c>
      <c r="J250" s="205"/>
      <c r="K250" s="205"/>
      <c r="L250" s="205"/>
      <c r="M250" s="205"/>
      <c r="N250" s="206"/>
    </row>
    <row r="251" spans="1:14" s="11" customFormat="1" ht="18" customHeight="1">
      <c r="A251" s="319">
        <v>244</v>
      </c>
      <c r="B251" s="152"/>
      <c r="C251" s="153"/>
      <c r="D251" s="751" t="s">
        <v>1120</v>
      </c>
      <c r="E251" s="153"/>
      <c r="F251" s="155"/>
      <c r="G251" s="155"/>
      <c r="H251" s="156"/>
      <c r="I251" s="157">
        <f>SUM(J251:N251)</f>
        <v>5071</v>
      </c>
      <c r="J251" s="592">
        <f>SUM(J249:J250)</f>
        <v>0</v>
      </c>
      <c r="K251" s="592">
        <f>SUM(K249:K250)</f>
        <v>0</v>
      </c>
      <c r="L251" s="592">
        <f>SUM(L249:L250)</f>
        <v>5071</v>
      </c>
      <c r="M251" s="592">
        <f>SUM(M249:M250)</f>
        <v>0</v>
      </c>
      <c r="N251" s="584">
        <f>SUM(N249:N250)</f>
        <v>0</v>
      </c>
    </row>
    <row r="252" spans="1:14" s="11" customFormat="1" ht="18" customHeight="1">
      <c r="A252" s="319">
        <v>245</v>
      </c>
      <c r="B252" s="152"/>
      <c r="C252" s="153">
        <v>34</v>
      </c>
      <c r="D252" s="154" t="s">
        <v>587</v>
      </c>
      <c r="E252" s="153" t="s">
        <v>24</v>
      </c>
      <c r="F252" s="155"/>
      <c r="G252" s="155"/>
      <c r="H252" s="156"/>
      <c r="I252" s="157"/>
      <c r="J252" s="158"/>
      <c r="K252" s="158"/>
      <c r="L252" s="158"/>
      <c r="M252" s="158"/>
      <c r="N252" s="159"/>
    </row>
    <row r="253" spans="1:14" s="1362" customFormat="1" ht="18" customHeight="1">
      <c r="A253" s="319">
        <v>246</v>
      </c>
      <c r="B253" s="1354"/>
      <c r="C253" s="1355"/>
      <c r="D253" s="1356" t="s">
        <v>453</v>
      </c>
      <c r="E253" s="1355"/>
      <c r="F253" s="1357"/>
      <c r="G253" s="1357"/>
      <c r="H253" s="1358"/>
      <c r="I253" s="1359">
        <f>SUM(J253:N253)</f>
        <v>37000</v>
      </c>
      <c r="J253" s="1360"/>
      <c r="K253" s="1360"/>
      <c r="L253" s="1360">
        <v>37000</v>
      </c>
      <c r="M253" s="1360"/>
      <c r="N253" s="1361"/>
    </row>
    <row r="254" spans="1:14" s="97" customFormat="1" ht="18" customHeight="1">
      <c r="A254" s="319">
        <v>247</v>
      </c>
      <c r="B254" s="1220"/>
      <c r="C254" s="1221"/>
      <c r="D254" s="751" t="s">
        <v>1080</v>
      </c>
      <c r="E254" s="1221"/>
      <c r="F254" s="1222"/>
      <c r="G254" s="1222"/>
      <c r="H254" s="1223"/>
      <c r="I254" s="157">
        <f>SUM(J254:N254)</f>
        <v>37000</v>
      </c>
      <c r="J254" s="592">
        <v>0</v>
      </c>
      <c r="K254" s="592">
        <v>0</v>
      </c>
      <c r="L254" s="592">
        <v>37000</v>
      </c>
      <c r="M254" s="592">
        <v>0</v>
      </c>
      <c r="N254" s="584">
        <v>0</v>
      </c>
    </row>
    <row r="255" spans="1:14" s="11" customFormat="1" ht="18" customHeight="1">
      <c r="A255" s="319">
        <v>248</v>
      </c>
      <c r="B255" s="152"/>
      <c r="C255" s="153"/>
      <c r="D255" s="750" t="s">
        <v>644</v>
      </c>
      <c r="E255" s="153"/>
      <c r="F255" s="155"/>
      <c r="G255" s="155"/>
      <c r="H255" s="156"/>
      <c r="I255" s="1047">
        <f>SUM(J255:N255)</f>
        <v>0</v>
      </c>
      <c r="J255" s="205"/>
      <c r="K255" s="205"/>
      <c r="L255" s="205"/>
      <c r="M255" s="205"/>
      <c r="N255" s="206"/>
    </row>
    <row r="256" spans="1:14" s="11" customFormat="1" ht="18" customHeight="1">
      <c r="A256" s="319">
        <v>249</v>
      </c>
      <c r="B256" s="152"/>
      <c r="C256" s="153"/>
      <c r="D256" s="751" t="s">
        <v>1120</v>
      </c>
      <c r="E256" s="153"/>
      <c r="F256" s="155"/>
      <c r="G256" s="155"/>
      <c r="H256" s="156"/>
      <c r="I256" s="157">
        <f>SUM(J256:N256)</f>
        <v>37000</v>
      </c>
      <c r="J256" s="592">
        <f>SUM(J254:J255)</f>
        <v>0</v>
      </c>
      <c r="K256" s="592">
        <f>SUM(K254:K255)</f>
        <v>0</v>
      </c>
      <c r="L256" s="592">
        <f>SUM(L254:L255)</f>
        <v>37000</v>
      </c>
      <c r="M256" s="592">
        <f>SUM(M254:M255)</f>
        <v>0</v>
      </c>
      <c r="N256" s="584">
        <f>SUM(N254:N255)</f>
        <v>0</v>
      </c>
    </row>
    <row r="257" spans="1:16" s="3" customFormat="1" ht="22.5" customHeight="1">
      <c r="A257" s="319">
        <v>250</v>
      </c>
      <c r="B257" s="144"/>
      <c r="C257" s="145">
        <v>35</v>
      </c>
      <c r="D257" s="146" t="s">
        <v>88</v>
      </c>
      <c r="E257" s="145" t="s">
        <v>24</v>
      </c>
      <c r="F257" s="147">
        <v>1288</v>
      </c>
      <c r="G257" s="147">
        <v>2500</v>
      </c>
      <c r="H257" s="148">
        <v>1576</v>
      </c>
      <c r="I257" s="173"/>
      <c r="J257" s="174"/>
      <c r="K257" s="174"/>
      <c r="L257" s="174"/>
      <c r="M257" s="174"/>
      <c r="N257" s="175"/>
      <c r="O257" s="11"/>
      <c r="P257" s="11"/>
    </row>
    <row r="258" spans="1:14" s="1362" customFormat="1" ht="18" customHeight="1">
      <c r="A258" s="319">
        <v>251</v>
      </c>
      <c r="B258" s="1354"/>
      <c r="C258" s="1355"/>
      <c r="D258" s="1356" t="s">
        <v>453</v>
      </c>
      <c r="E258" s="1355"/>
      <c r="F258" s="1357"/>
      <c r="G258" s="1357"/>
      <c r="H258" s="1358"/>
      <c r="I258" s="1359">
        <f>SUM(J258:N258)</f>
        <v>2500</v>
      </c>
      <c r="J258" s="1360"/>
      <c r="K258" s="1360"/>
      <c r="L258" s="1360">
        <v>2500</v>
      </c>
      <c r="M258" s="1360"/>
      <c r="N258" s="1361"/>
    </row>
    <row r="259" spans="1:14" s="97" customFormat="1" ht="18" customHeight="1">
      <c r="A259" s="319">
        <v>252</v>
      </c>
      <c r="B259" s="1220"/>
      <c r="C259" s="1221"/>
      <c r="D259" s="751" t="s">
        <v>1080</v>
      </c>
      <c r="E259" s="1221"/>
      <c r="F259" s="1222"/>
      <c r="G259" s="1222"/>
      <c r="H259" s="1223"/>
      <c r="I259" s="157">
        <f>SUM(J259:N259)</f>
        <v>2524</v>
      </c>
      <c r="J259" s="592">
        <v>0</v>
      </c>
      <c r="K259" s="592">
        <v>0</v>
      </c>
      <c r="L259" s="592">
        <v>2524</v>
      </c>
      <c r="M259" s="592">
        <v>0</v>
      </c>
      <c r="N259" s="584">
        <v>0</v>
      </c>
    </row>
    <row r="260" spans="1:14" s="11" customFormat="1" ht="18" customHeight="1">
      <c r="A260" s="319">
        <v>253</v>
      </c>
      <c r="B260" s="152"/>
      <c r="C260" s="153"/>
      <c r="D260" s="750" t="s">
        <v>839</v>
      </c>
      <c r="E260" s="153"/>
      <c r="F260" s="155"/>
      <c r="G260" s="155"/>
      <c r="H260" s="156"/>
      <c r="I260" s="1047">
        <f>SUM(J260:N260)</f>
        <v>0</v>
      </c>
      <c r="J260" s="205"/>
      <c r="K260" s="205"/>
      <c r="L260" s="205"/>
      <c r="M260" s="205"/>
      <c r="N260" s="206"/>
    </row>
    <row r="261" spans="1:14" s="11" customFormat="1" ht="18" customHeight="1">
      <c r="A261" s="319">
        <v>254</v>
      </c>
      <c r="B261" s="152"/>
      <c r="C261" s="153"/>
      <c r="D261" s="751" t="s">
        <v>1120</v>
      </c>
      <c r="E261" s="153"/>
      <c r="F261" s="155"/>
      <c r="G261" s="155"/>
      <c r="H261" s="156"/>
      <c r="I261" s="157">
        <f>SUM(J261:N261)</f>
        <v>2524</v>
      </c>
      <c r="J261" s="592">
        <f>SUM(J259:J260)</f>
        <v>0</v>
      </c>
      <c r="K261" s="592">
        <f>SUM(K259:K260)</f>
        <v>0</v>
      </c>
      <c r="L261" s="592">
        <f>SUM(L259:L260)</f>
        <v>2524</v>
      </c>
      <c r="M261" s="592">
        <f>SUM(M259:M260)</f>
        <v>0</v>
      </c>
      <c r="N261" s="584">
        <f>SUM(N259:N260)</f>
        <v>0</v>
      </c>
    </row>
    <row r="262" spans="1:16" s="3" customFormat="1" ht="22.5" customHeight="1">
      <c r="A262" s="319">
        <v>255</v>
      </c>
      <c r="B262" s="144"/>
      <c r="C262" s="145">
        <f>C257+1</f>
        <v>36</v>
      </c>
      <c r="D262" s="146" t="s">
        <v>13</v>
      </c>
      <c r="E262" s="145" t="s">
        <v>25</v>
      </c>
      <c r="F262" s="147">
        <v>24959</v>
      </c>
      <c r="G262" s="147">
        <v>31750</v>
      </c>
      <c r="H262" s="148">
        <v>30511</v>
      </c>
      <c r="I262" s="173"/>
      <c r="J262" s="174"/>
      <c r="K262" s="174"/>
      <c r="L262" s="174"/>
      <c r="M262" s="174"/>
      <c r="N262" s="175"/>
      <c r="O262" s="11"/>
      <c r="P262" s="11"/>
    </row>
    <row r="263" spans="1:14" s="1362" customFormat="1" ht="18" customHeight="1">
      <c r="A263" s="319">
        <v>256</v>
      </c>
      <c r="B263" s="1354"/>
      <c r="C263" s="1355"/>
      <c r="D263" s="1356" t="s">
        <v>453</v>
      </c>
      <c r="E263" s="1355"/>
      <c r="F263" s="1357"/>
      <c r="G263" s="1357"/>
      <c r="H263" s="1358"/>
      <c r="I263" s="1359">
        <f>SUM(J263:N263)</f>
        <v>31623</v>
      </c>
      <c r="J263" s="1360"/>
      <c r="K263" s="1360"/>
      <c r="L263" s="1360">
        <v>31623</v>
      </c>
      <c r="M263" s="1360"/>
      <c r="N263" s="1361"/>
    </row>
    <row r="264" spans="1:14" s="97" customFormat="1" ht="18" customHeight="1">
      <c r="A264" s="319">
        <v>257</v>
      </c>
      <c r="B264" s="1220"/>
      <c r="C264" s="1221"/>
      <c r="D264" s="751" t="s">
        <v>1080</v>
      </c>
      <c r="E264" s="1221"/>
      <c r="F264" s="1222"/>
      <c r="G264" s="1222"/>
      <c r="H264" s="1223"/>
      <c r="I264" s="157">
        <f>SUM(J264:N264)</f>
        <v>34986</v>
      </c>
      <c r="J264" s="592">
        <v>0</v>
      </c>
      <c r="K264" s="592">
        <v>0</v>
      </c>
      <c r="L264" s="592">
        <v>34986</v>
      </c>
      <c r="M264" s="592">
        <v>0</v>
      </c>
      <c r="N264" s="584">
        <v>0</v>
      </c>
    </row>
    <row r="265" spans="1:14" s="11" customFormat="1" ht="18" customHeight="1">
      <c r="A265" s="319">
        <v>258</v>
      </c>
      <c r="B265" s="152"/>
      <c r="C265" s="153"/>
      <c r="D265" s="750" t="s">
        <v>839</v>
      </c>
      <c r="E265" s="153"/>
      <c r="F265" s="155"/>
      <c r="G265" s="155"/>
      <c r="H265" s="156"/>
      <c r="I265" s="1047">
        <f>SUM(J265:N265)</f>
        <v>0</v>
      </c>
      <c r="J265" s="205"/>
      <c r="K265" s="205"/>
      <c r="L265" s="205"/>
      <c r="M265" s="205"/>
      <c r="N265" s="206"/>
    </row>
    <row r="266" spans="1:14" s="11" customFormat="1" ht="18" customHeight="1">
      <c r="A266" s="319">
        <v>259</v>
      </c>
      <c r="B266" s="152"/>
      <c r="C266" s="153"/>
      <c r="D266" s="751" t="s">
        <v>1120</v>
      </c>
      <c r="E266" s="153"/>
      <c r="F266" s="155"/>
      <c r="G266" s="155"/>
      <c r="H266" s="156"/>
      <c r="I266" s="157">
        <f>SUM(J266:N266)</f>
        <v>34986</v>
      </c>
      <c r="J266" s="592">
        <f>SUM(J264:J265)</f>
        <v>0</v>
      </c>
      <c r="K266" s="592">
        <f>SUM(K264:K265)</f>
        <v>0</v>
      </c>
      <c r="L266" s="592">
        <f>SUM(L264:L265)</f>
        <v>34986</v>
      </c>
      <c r="M266" s="592">
        <f>SUM(M264:M265)</f>
        <v>0</v>
      </c>
      <c r="N266" s="584">
        <f>SUM(N264:N265)</f>
        <v>0</v>
      </c>
    </row>
    <row r="267" spans="1:16" s="3" customFormat="1" ht="22.5" customHeight="1">
      <c r="A267" s="319">
        <v>260</v>
      </c>
      <c r="B267" s="144"/>
      <c r="C267" s="145">
        <f>C262+1</f>
        <v>37</v>
      </c>
      <c r="D267" s="146" t="s">
        <v>89</v>
      </c>
      <c r="E267" s="145" t="s">
        <v>25</v>
      </c>
      <c r="F267" s="147">
        <v>1967</v>
      </c>
      <c r="G267" s="147">
        <v>4000</v>
      </c>
      <c r="H267" s="148">
        <v>3152</v>
      </c>
      <c r="I267" s="173"/>
      <c r="J267" s="174"/>
      <c r="K267" s="174"/>
      <c r="L267" s="174"/>
      <c r="M267" s="174"/>
      <c r="N267" s="175"/>
      <c r="O267" s="11"/>
      <c r="P267" s="11"/>
    </row>
    <row r="268" spans="1:14" s="1362" customFormat="1" ht="18" customHeight="1">
      <c r="A268" s="319">
        <v>261</v>
      </c>
      <c r="B268" s="1354"/>
      <c r="C268" s="1355"/>
      <c r="D268" s="1356" t="s">
        <v>453</v>
      </c>
      <c r="E268" s="1355"/>
      <c r="F268" s="1357"/>
      <c r="G268" s="1357"/>
      <c r="H268" s="1358"/>
      <c r="I268" s="1359">
        <f>SUM(J268:N268)</f>
        <v>4000</v>
      </c>
      <c r="J268" s="1360"/>
      <c r="K268" s="1360"/>
      <c r="L268" s="1360">
        <v>4000</v>
      </c>
      <c r="M268" s="1360"/>
      <c r="N268" s="1361"/>
    </row>
    <row r="269" spans="1:14" s="97" customFormat="1" ht="18" customHeight="1">
      <c r="A269" s="319">
        <v>262</v>
      </c>
      <c r="B269" s="1220"/>
      <c r="C269" s="1221"/>
      <c r="D269" s="751" t="s">
        <v>1080</v>
      </c>
      <c r="E269" s="1221"/>
      <c r="F269" s="1222"/>
      <c r="G269" s="1222"/>
      <c r="H269" s="1223"/>
      <c r="I269" s="157">
        <f>SUM(J269:N269)</f>
        <v>3863</v>
      </c>
      <c r="J269" s="592">
        <v>70</v>
      </c>
      <c r="K269" s="592">
        <v>32</v>
      </c>
      <c r="L269" s="592">
        <v>3761</v>
      </c>
      <c r="M269" s="592">
        <v>0</v>
      </c>
      <c r="N269" s="584">
        <v>0</v>
      </c>
    </row>
    <row r="270" spans="1:14" s="11" customFormat="1" ht="18" customHeight="1">
      <c r="A270" s="319">
        <v>263</v>
      </c>
      <c r="B270" s="152"/>
      <c r="C270" s="153"/>
      <c r="D270" s="750" t="s">
        <v>839</v>
      </c>
      <c r="E270" s="153"/>
      <c r="F270" s="155"/>
      <c r="G270" s="155"/>
      <c r="H270" s="156"/>
      <c r="I270" s="1047">
        <f>SUM(J270:N270)</f>
        <v>0</v>
      </c>
      <c r="J270" s="205"/>
      <c r="K270" s="205"/>
      <c r="L270" s="205"/>
      <c r="M270" s="205"/>
      <c r="N270" s="206"/>
    </row>
    <row r="271" spans="1:14" s="11" customFormat="1" ht="18" customHeight="1">
      <c r="A271" s="319">
        <v>264</v>
      </c>
      <c r="B271" s="152"/>
      <c r="C271" s="153"/>
      <c r="D271" s="751" t="s">
        <v>1120</v>
      </c>
      <c r="E271" s="153"/>
      <c r="F271" s="155"/>
      <c r="G271" s="155"/>
      <c r="H271" s="156"/>
      <c r="I271" s="157">
        <f>SUM(J271:N271)</f>
        <v>3863</v>
      </c>
      <c r="J271" s="592">
        <f>SUM(J269:J270)</f>
        <v>70</v>
      </c>
      <c r="K271" s="592">
        <f>SUM(K269:K270)</f>
        <v>32</v>
      </c>
      <c r="L271" s="592">
        <f>SUM(L269:L270)</f>
        <v>3761</v>
      </c>
      <c r="M271" s="592">
        <f>SUM(M269:M270)</f>
        <v>0</v>
      </c>
      <c r="N271" s="584">
        <f>SUM(N269:N270)</f>
        <v>0</v>
      </c>
    </row>
    <row r="272" spans="1:16" s="3" customFormat="1" ht="22.5" customHeight="1">
      <c r="A272" s="319">
        <v>265</v>
      </c>
      <c r="B272" s="144"/>
      <c r="C272" s="145">
        <f>C267+1</f>
        <v>38</v>
      </c>
      <c r="D272" s="146" t="s">
        <v>90</v>
      </c>
      <c r="E272" s="145" t="s">
        <v>25</v>
      </c>
      <c r="F272" s="147">
        <f>SUM(F277:F298)</f>
        <v>7440</v>
      </c>
      <c r="G272" s="147">
        <f>SUM(G277:G293)</f>
        <v>7600</v>
      </c>
      <c r="H272" s="148">
        <v>5900</v>
      </c>
      <c r="I272" s="173"/>
      <c r="J272" s="174"/>
      <c r="K272" s="174"/>
      <c r="L272" s="174"/>
      <c r="M272" s="174"/>
      <c r="N272" s="175"/>
      <c r="O272" s="11"/>
      <c r="P272" s="11"/>
    </row>
    <row r="273" spans="1:14" s="1362" customFormat="1" ht="18" customHeight="1">
      <c r="A273" s="319">
        <v>266</v>
      </c>
      <c r="B273" s="1354"/>
      <c r="C273" s="1355"/>
      <c r="D273" s="1356" t="s">
        <v>453</v>
      </c>
      <c r="E273" s="1355"/>
      <c r="F273" s="1357"/>
      <c r="G273" s="1357"/>
      <c r="H273" s="1358"/>
      <c r="I273" s="1359">
        <f>SUM(J273:N273)</f>
        <v>9100</v>
      </c>
      <c r="J273" s="1363">
        <f aca="true" t="shared" si="3" ref="J273:N274">J278+J283+J288+J293</f>
        <v>0</v>
      </c>
      <c r="K273" s="1363">
        <f t="shared" si="3"/>
        <v>0</v>
      </c>
      <c r="L273" s="1360">
        <f t="shared" si="3"/>
        <v>500</v>
      </c>
      <c r="M273" s="1363">
        <f t="shared" si="3"/>
        <v>0</v>
      </c>
      <c r="N273" s="1361">
        <f t="shared" si="3"/>
        <v>8600</v>
      </c>
    </row>
    <row r="274" spans="1:14" s="97" customFormat="1" ht="18" customHeight="1">
      <c r="A274" s="319">
        <v>267</v>
      </c>
      <c r="B274" s="1220"/>
      <c r="C274" s="1221"/>
      <c r="D274" s="751" t="s">
        <v>1080</v>
      </c>
      <c r="E274" s="1221"/>
      <c r="F274" s="1222"/>
      <c r="G274" s="1222"/>
      <c r="H274" s="1223"/>
      <c r="I274" s="157">
        <f>SUM(J274:N274)</f>
        <v>8470</v>
      </c>
      <c r="J274" s="583">
        <f t="shared" si="3"/>
        <v>0</v>
      </c>
      <c r="K274" s="583">
        <f t="shared" si="3"/>
        <v>0</v>
      </c>
      <c r="L274" s="583">
        <f t="shared" si="3"/>
        <v>500</v>
      </c>
      <c r="M274" s="583">
        <f t="shared" si="3"/>
        <v>0</v>
      </c>
      <c r="N274" s="1115">
        <v>7970</v>
      </c>
    </row>
    <row r="275" spans="1:14" s="11" customFormat="1" ht="18" customHeight="1">
      <c r="A275" s="319">
        <v>268</v>
      </c>
      <c r="B275" s="152"/>
      <c r="C275" s="153"/>
      <c r="D275" s="750" t="s">
        <v>839</v>
      </c>
      <c r="E275" s="153"/>
      <c r="F275" s="155"/>
      <c r="G275" s="155"/>
      <c r="H275" s="156"/>
      <c r="I275" s="1047">
        <f>SUM(J275:N275)</f>
        <v>-1500</v>
      </c>
      <c r="J275" s="174">
        <f>J280+J285+J290+J295+J300</f>
        <v>0</v>
      </c>
      <c r="K275" s="174">
        <f>K280+K285+K290+K295+K300</f>
        <v>0</v>
      </c>
      <c r="L275" s="174">
        <f>L280+L285+L290+L295+L300</f>
        <v>0</v>
      </c>
      <c r="M275" s="174">
        <f>M280+M285+M290+M295+M300</f>
        <v>0</v>
      </c>
      <c r="N275" s="175">
        <f>N280+N285+N290+N295+N300</f>
        <v>-1500</v>
      </c>
    </row>
    <row r="276" spans="1:14" s="11" customFormat="1" ht="18" customHeight="1">
      <c r="A276" s="319">
        <v>269</v>
      </c>
      <c r="B276" s="152"/>
      <c r="C276" s="153"/>
      <c r="D276" s="751" t="s">
        <v>1120</v>
      </c>
      <c r="E276" s="153"/>
      <c r="F276" s="155"/>
      <c r="G276" s="155"/>
      <c r="H276" s="156"/>
      <c r="I276" s="157">
        <f>SUM(J276:N276)</f>
        <v>6970</v>
      </c>
      <c r="J276" s="590">
        <f>SUM(J274:J275)</f>
        <v>0</v>
      </c>
      <c r="K276" s="590">
        <f>SUM(K274:K275)</f>
        <v>0</v>
      </c>
      <c r="L276" s="590">
        <f>SUM(L274:L275)</f>
        <v>500</v>
      </c>
      <c r="M276" s="590">
        <f>SUM(M274:M275)</f>
        <v>0</v>
      </c>
      <c r="N276" s="1199">
        <f>SUM(N274:N275)</f>
        <v>6470</v>
      </c>
    </row>
    <row r="277" spans="1:16" s="214" customFormat="1" ht="18" customHeight="1">
      <c r="A277" s="319">
        <v>270</v>
      </c>
      <c r="B277" s="208"/>
      <c r="C277" s="209"/>
      <c r="D277" s="591" t="s">
        <v>91</v>
      </c>
      <c r="E277" s="209"/>
      <c r="F277" s="210"/>
      <c r="G277" s="210">
        <v>2500</v>
      </c>
      <c r="H277" s="211"/>
      <c r="I277" s="215"/>
      <c r="J277" s="174"/>
      <c r="K277" s="174"/>
      <c r="L277" s="174"/>
      <c r="M277" s="174"/>
      <c r="N277" s="213"/>
      <c r="P277" s="11"/>
    </row>
    <row r="278" spans="1:16" s="1371" customFormat="1" ht="18" customHeight="1">
      <c r="A278" s="319">
        <v>271</v>
      </c>
      <c r="B278" s="1364"/>
      <c r="C278" s="1365"/>
      <c r="D278" s="1366" t="s">
        <v>453</v>
      </c>
      <c r="E278" s="1365"/>
      <c r="F278" s="1367"/>
      <c r="G278" s="1367"/>
      <c r="H278" s="1368"/>
      <c r="I278" s="1369">
        <f>SUM(J278:N278)</f>
        <v>2500</v>
      </c>
      <c r="J278" s="1363"/>
      <c r="K278" s="1363"/>
      <c r="L278" s="1363"/>
      <c r="M278" s="1363"/>
      <c r="N278" s="1370">
        <v>2500</v>
      </c>
      <c r="P278" s="1362"/>
    </row>
    <row r="279" spans="1:16" s="137" customFormat="1" ht="18" customHeight="1">
      <c r="A279" s="319">
        <v>272</v>
      </c>
      <c r="B279" s="1224"/>
      <c r="C279" s="1225"/>
      <c r="D279" s="763" t="s">
        <v>1080</v>
      </c>
      <c r="E279" s="1225"/>
      <c r="F279" s="1226"/>
      <c r="G279" s="1226"/>
      <c r="H279" s="1227"/>
      <c r="I279" s="181">
        <f>SUM(J279:N279)</f>
        <v>1500</v>
      </c>
      <c r="J279" s="583">
        <v>0</v>
      </c>
      <c r="K279" s="583">
        <v>0</v>
      </c>
      <c r="L279" s="583">
        <v>0</v>
      </c>
      <c r="M279" s="583">
        <v>0</v>
      </c>
      <c r="N279" s="1115">
        <v>1500</v>
      </c>
      <c r="P279" s="97"/>
    </row>
    <row r="280" spans="1:16" s="12" customFormat="1" ht="18" customHeight="1">
      <c r="A280" s="319">
        <v>273</v>
      </c>
      <c r="B280" s="168"/>
      <c r="C280" s="177"/>
      <c r="D280" s="586" t="s">
        <v>1184</v>
      </c>
      <c r="E280" s="177"/>
      <c r="F280" s="179"/>
      <c r="G280" s="179"/>
      <c r="H280" s="180"/>
      <c r="I280" s="1047">
        <f>SUM(J280:N280)</f>
        <v>-1500</v>
      </c>
      <c r="J280" s="205"/>
      <c r="K280" s="205"/>
      <c r="L280" s="205"/>
      <c r="M280" s="205"/>
      <c r="N280" s="206">
        <v>-1500</v>
      </c>
      <c r="P280" s="11"/>
    </row>
    <row r="281" spans="1:16" s="12" customFormat="1" ht="18" customHeight="1">
      <c r="A281" s="319">
        <v>274</v>
      </c>
      <c r="B281" s="168"/>
      <c r="C281" s="177"/>
      <c r="D281" s="763" t="s">
        <v>1120</v>
      </c>
      <c r="E281" s="177"/>
      <c r="F281" s="179"/>
      <c r="G281" s="179"/>
      <c r="H281" s="180"/>
      <c r="I281" s="181">
        <f>SUM(J281:N281)</f>
        <v>0</v>
      </c>
      <c r="J281" s="583">
        <f>SUM(J279:J280)</f>
        <v>0</v>
      </c>
      <c r="K281" s="583">
        <f>SUM(K279:K280)</f>
        <v>0</v>
      </c>
      <c r="L281" s="583">
        <f>SUM(L279:L280)</f>
        <v>0</v>
      </c>
      <c r="M281" s="583">
        <f>SUM(M279:M280)</f>
        <v>0</v>
      </c>
      <c r="N281" s="1115">
        <f>SUM(N279:N280)</f>
        <v>0</v>
      </c>
      <c r="P281" s="11"/>
    </row>
    <row r="282" spans="1:16" s="214" customFormat="1" ht="18" customHeight="1">
      <c r="A282" s="319">
        <v>275</v>
      </c>
      <c r="B282" s="208"/>
      <c r="C282" s="209"/>
      <c r="D282" s="591" t="s">
        <v>92</v>
      </c>
      <c r="E282" s="209"/>
      <c r="F282" s="210">
        <v>5190</v>
      </c>
      <c r="G282" s="210">
        <v>4000</v>
      </c>
      <c r="H282" s="211">
        <v>4550</v>
      </c>
      <c r="I282" s="254"/>
      <c r="J282" s="250"/>
      <c r="K282" s="250"/>
      <c r="L282" s="250"/>
      <c r="M282" s="250"/>
      <c r="N282" s="251"/>
      <c r="P282" s="11"/>
    </row>
    <row r="283" spans="1:16" s="1371" customFormat="1" ht="18" customHeight="1">
      <c r="A283" s="319">
        <v>276</v>
      </c>
      <c r="B283" s="1364"/>
      <c r="C283" s="1365"/>
      <c r="D283" s="1366" t="s">
        <v>453</v>
      </c>
      <c r="E283" s="1365"/>
      <c r="F283" s="1367"/>
      <c r="G283" s="1367"/>
      <c r="H283" s="1368"/>
      <c r="I283" s="1369">
        <f>SUM(J283:N283)</f>
        <v>5500</v>
      </c>
      <c r="J283" s="1363"/>
      <c r="K283" s="1363"/>
      <c r="L283" s="1363"/>
      <c r="M283" s="1363"/>
      <c r="N283" s="1370">
        <v>5500</v>
      </c>
      <c r="P283" s="1362"/>
    </row>
    <row r="284" spans="1:16" s="137" customFormat="1" ht="18" customHeight="1">
      <c r="A284" s="319">
        <v>277</v>
      </c>
      <c r="B284" s="1224"/>
      <c r="C284" s="1225"/>
      <c r="D284" s="763" t="s">
        <v>1080</v>
      </c>
      <c r="E284" s="1225"/>
      <c r="F284" s="1226"/>
      <c r="G284" s="1226"/>
      <c r="H284" s="1227"/>
      <c r="I284" s="181">
        <f>SUM(J284:N284)</f>
        <v>5870</v>
      </c>
      <c r="J284" s="583">
        <v>0</v>
      </c>
      <c r="K284" s="583">
        <v>0</v>
      </c>
      <c r="L284" s="583">
        <v>0</v>
      </c>
      <c r="M284" s="583">
        <v>0</v>
      </c>
      <c r="N284" s="1115">
        <v>5870</v>
      </c>
      <c r="P284" s="97"/>
    </row>
    <row r="285" spans="1:16" s="12" customFormat="1" ht="18" customHeight="1">
      <c r="A285" s="319">
        <v>278</v>
      </c>
      <c r="B285" s="168"/>
      <c r="C285" s="177"/>
      <c r="D285" s="586" t="s">
        <v>839</v>
      </c>
      <c r="E285" s="177"/>
      <c r="F285" s="179"/>
      <c r="G285" s="179"/>
      <c r="H285" s="180"/>
      <c r="I285" s="1047">
        <f>SUM(J285:N285)</f>
        <v>0</v>
      </c>
      <c r="J285" s="205"/>
      <c r="K285" s="205"/>
      <c r="L285" s="205"/>
      <c r="M285" s="205"/>
      <c r="N285" s="206"/>
      <c r="P285" s="11"/>
    </row>
    <row r="286" spans="1:16" s="12" customFormat="1" ht="18" customHeight="1">
      <c r="A286" s="319">
        <v>279</v>
      </c>
      <c r="B286" s="168"/>
      <c r="C286" s="177"/>
      <c r="D286" s="763" t="s">
        <v>1120</v>
      </c>
      <c r="E286" s="177"/>
      <c r="F286" s="179"/>
      <c r="G286" s="179"/>
      <c r="H286" s="180"/>
      <c r="I286" s="181">
        <f>SUM(J286:N286)</f>
        <v>5870</v>
      </c>
      <c r="J286" s="583">
        <f>SUM(J284:J285)</f>
        <v>0</v>
      </c>
      <c r="K286" s="583">
        <f>SUM(K284:K285)</f>
        <v>0</v>
      </c>
      <c r="L286" s="583">
        <f>SUM(L284:L285)</f>
        <v>0</v>
      </c>
      <c r="M286" s="583">
        <f>SUM(M284:M285)</f>
        <v>0</v>
      </c>
      <c r="N286" s="1115">
        <f>SUM(N284:N285)</f>
        <v>5870</v>
      </c>
      <c r="P286" s="11"/>
    </row>
    <row r="287" spans="1:16" s="214" customFormat="1" ht="18" customHeight="1">
      <c r="A287" s="319">
        <v>280</v>
      </c>
      <c r="B287" s="208"/>
      <c r="C287" s="209"/>
      <c r="D287" s="591" t="s">
        <v>588</v>
      </c>
      <c r="E287" s="209"/>
      <c r="F287" s="210">
        <v>250</v>
      </c>
      <c r="G287" s="210">
        <v>500</v>
      </c>
      <c r="H287" s="211">
        <v>750</v>
      </c>
      <c r="I287" s="254"/>
      <c r="J287" s="250"/>
      <c r="K287" s="250"/>
      <c r="L287" s="250"/>
      <c r="M287" s="250"/>
      <c r="N287" s="251"/>
      <c r="P287" s="11"/>
    </row>
    <row r="288" spans="1:16" s="1371" customFormat="1" ht="18" customHeight="1">
      <c r="A288" s="319">
        <v>281</v>
      </c>
      <c r="B288" s="1364"/>
      <c r="C288" s="1365"/>
      <c r="D288" s="1366" t="s">
        <v>453</v>
      </c>
      <c r="E288" s="1365"/>
      <c r="F288" s="1367"/>
      <c r="G288" s="1367"/>
      <c r="H288" s="1368"/>
      <c r="I288" s="1369">
        <f>SUM(J288:N288)</f>
        <v>500</v>
      </c>
      <c r="J288" s="1363"/>
      <c r="K288" s="1363"/>
      <c r="L288" s="1363">
        <v>500</v>
      </c>
      <c r="M288" s="1363"/>
      <c r="N288" s="1370"/>
      <c r="P288" s="1362"/>
    </row>
    <row r="289" spans="1:16" s="137" customFormat="1" ht="18" customHeight="1">
      <c r="A289" s="319">
        <v>282</v>
      </c>
      <c r="B289" s="1224"/>
      <c r="C289" s="1225"/>
      <c r="D289" s="763" t="s">
        <v>1080</v>
      </c>
      <c r="E289" s="1225"/>
      <c r="F289" s="1226"/>
      <c r="G289" s="1226"/>
      <c r="H289" s="1227"/>
      <c r="I289" s="181">
        <f>SUM(J289:N289)</f>
        <v>500</v>
      </c>
      <c r="J289" s="583">
        <v>0</v>
      </c>
      <c r="K289" s="583">
        <v>0</v>
      </c>
      <c r="L289" s="583">
        <v>500</v>
      </c>
      <c r="M289" s="583">
        <v>0</v>
      </c>
      <c r="N289" s="1115">
        <v>0</v>
      </c>
      <c r="P289" s="97"/>
    </row>
    <row r="290" spans="1:16" s="12" customFormat="1" ht="18" customHeight="1">
      <c r="A290" s="319">
        <v>283</v>
      </c>
      <c r="B290" s="168"/>
      <c r="C290" s="177"/>
      <c r="D290" s="586" t="s">
        <v>644</v>
      </c>
      <c r="E290" s="177"/>
      <c r="F290" s="179"/>
      <c r="G290" s="179"/>
      <c r="H290" s="180"/>
      <c r="I290" s="1047">
        <f>SUM(J290:N290)</f>
        <v>0</v>
      </c>
      <c r="J290" s="158"/>
      <c r="K290" s="158"/>
      <c r="L290" s="158"/>
      <c r="M290" s="158"/>
      <c r="N290" s="159"/>
      <c r="P290" s="11"/>
    </row>
    <row r="291" spans="1:16" s="12" customFormat="1" ht="18" customHeight="1">
      <c r="A291" s="319">
        <v>284</v>
      </c>
      <c r="B291" s="168"/>
      <c r="C291" s="177"/>
      <c r="D291" s="763" t="s">
        <v>1120</v>
      </c>
      <c r="E291" s="177"/>
      <c r="F291" s="179"/>
      <c r="G291" s="179"/>
      <c r="H291" s="180"/>
      <c r="I291" s="181">
        <f>SUM(J291:N291)</f>
        <v>500</v>
      </c>
      <c r="J291" s="583">
        <f>SUM(J289:J290)</f>
        <v>0</v>
      </c>
      <c r="K291" s="583">
        <f>SUM(K289:K290)</f>
        <v>0</v>
      </c>
      <c r="L291" s="583">
        <f>SUM(L289:L290)</f>
        <v>500</v>
      </c>
      <c r="M291" s="583">
        <f>SUM(M289:M290)</f>
        <v>0</v>
      </c>
      <c r="N291" s="1115">
        <f>SUM(N289:N290)</f>
        <v>0</v>
      </c>
      <c r="P291" s="11"/>
    </row>
    <row r="292" spans="1:16" s="214" customFormat="1" ht="18" customHeight="1">
      <c r="A292" s="319">
        <v>285</v>
      </c>
      <c r="B292" s="208"/>
      <c r="C292" s="209"/>
      <c r="D292" s="591" t="s">
        <v>93</v>
      </c>
      <c r="E292" s="209"/>
      <c r="F292" s="210">
        <v>500</v>
      </c>
      <c r="G292" s="210">
        <v>600</v>
      </c>
      <c r="H292" s="211">
        <v>600</v>
      </c>
      <c r="I292" s="254"/>
      <c r="J292" s="250"/>
      <c r="K292" s="250"/>
      <c r="L292" s="250"/>
      <c r="M292" s="250"/>
      <c r="N292" s="251"/>
      <c r="P292" s="11"/>
    </row>
    <row r="293" spans="1:16" s="1371" customFormat="1" ht="18" customHeight="1">
      <c r="A293" s="319">
        <v>286</v>
      </c>
      <c r="B293" s="1364"/>
      <c r="C293" s="1365"/>
      <c r="D293" s="1366" t="s">
        <v>453</v>
      </c>
      <c r="E293" s="1365"/>
      <c r="F293" s="1367"/>
      <c r="G293" s="1367"/>
      <c r="H293" s="1368"/>
      <c r="I293" s="1369">
        <f>SUM(J293:N293)</f>
        <v>600</v>
      </c>
      <c r="J293" s="1363"/>
      <c r="K293" s="1363"/>
      <c r="L293" s="1363"/>
      <c r="M293" s="1363"/>
      <c r="N293" s="1370">
        <v>600</v>
      </c>
      <c r="P293" s="1362"/>
    </row>
    <row r="294" spans="1:16" s="137" customFormat="1" ht="18" customHeight="1">
      <c r="A294" s="319">
        <v>287</v>
      </c>
      <c r="B294" s="1224"/>
      <c r="C294" s="1225"/>
      <c r="D294" s="763" t="s">
        <v>1080</v>
      </c>
      <c r="E294" s="1225"/>
      <c r="F294" s="1226"/>
      <c r="G294" s="1226"/>
      <c r="H294" s="1227"/>
      <c r="I294" s="181">
        <f>SUM(J294:N294)</f>
        <v>600</v>
      </c>
      <c r="J294" s="583">
        <v>0</v>
      </c>
      <c r="K294" s="583">
        <v>0</v>
      </c>
      <c r="L294" s="583">
        <v>0</v>
      </c>
      <c r="M294" s="583">
        <v>0</v>
      </c>
      <c r="N294" s="1115">
        <v>600</v>
      </c>
      <c r="P294" s="97"/>
    </row>
    <row r="295" spans="1:16" s="12" customFormat="1" ht="18" customHeight="1">
      <c r="A295" s="319">
        <v>288</v>
      </c>
      <c r="B295" s="168"/>
      <c r="C295" s="177"/>
      <c r="D295" s="586" t="s">
        <v>644</v>
      </c>
      <c r="E295" s="177"/>
      <c r="F295" s="179"/>
      <c r="G295" s="179"/>
      <c r="H295" s="180"/>
      <c r="I295" s="1047">
        <f>SUM(J295:N295)</f>
        <v>0</v>
      </c>
      <c r="J295" s="205"/>
      <c r="K295" s="205"/>
      <c r="L295" s="205"/>
      <c r="M295" s="205"/>
      <c r="N295" s="206"/>
      <c r="P295" s="11"/>
    </row>
    <row r="296" spans="1:16" s="12" customFormat="1" ht="18" customHeight="1">
      <c r="A296" s="319">
        <v>289</v>
      </c>
      <c r="B296" s="168"/>
      <c r="C296" s="177"/>
      <c r="D296" s="763" t="s">
        <v>1120</v>
      </c>
      <c r="E296" s="177"/>
      <c r="F296" s="179"/>
      <c r="G296" s="179"/>
      <c r="H296" s="180"/>
      <c r="I296" s="181">
        <f>SUM(J296:N296)</f>
        <v>600</v>
      </c>
      <c r="J296" s="583">
        <f>SUM(J294:J295)</f>
        <v>0</v>
      </c>
      <c r="K296" s="583">
        <f>SUM(K294:K295)</f>
        <v>0</v>
      </c>
      <c r="L296" s="583">
        <f>SUM(L294:L295)</f>
        <v>0</v>
      </c>
      <c r="M296" s="583">
        <f>SUM(M294:M295)</f>
        <v>0</v>
      </c>
      <c r="N296" s="1115">
        <f>SUM(N294:N295)</f>
        <v>600</v>
      </c>
      <c r="P296" s="11"/>
    </row>
    <row r="297" spans="1:16" s="214" customFormat="1" ht="18" customHeight="1">
      <c r="A297" s="319">
        <v>290</v>
      </c>
      <c r="B297" s="208"/>
      <c r="C297" s="209"/>
      <c r="D297" s="591" t="s">
        <v>94</v>
      </c>
      <c r="E297" s="209"/>
      <c r="F297" s="210">
        <v>1500</v>
      </c>
      <c r="G297" s="210"/>
      <c r="H297" s="211"/>
      <c r="I297" s="254"/>
      <c r="J297" s="250"/>
      <c r="K297" s="250"/>
      <c r="L297" s="250"/>
      <c r="M297" s="250"/>
      <c r="N297" s="251"/>
      <c r="P297" s="11"/>
    </row>
    <row r="298" spans="1:16" s="1371" customFormat="1" ht="18" customHeight="1">
      <c r="A298" s="319">
        <v>291</v>
      </c>
      <c r="B298" s="1364"/>
      <c r="C298" s="1365"/>
      <c r="D298" s="1366" t="s">
        <v>453</v>
      </c>
      <c r="E298" s="1365"/>
      <c r="F298" s="1367"/>
      <c r="G298" s="1367"/>
      <c r="H298" s="1368"/>
      <c r="I298" s="1369">
        <f>SUM(J298:N298)</f>
        <v>0</v>
      </c>
      <c r="J298" s="1363"/>
      <c r="K298" s="1363"/>
      <c r="L298" s="1363"/>
      <c r="M298" s="1363"/>
      <c r="N298" s="1370"/>
      <c r="P298" s="1362"/>
    </row>
    <row r="299" spans="1:16" s="137" customFormat="1" ht="18" customHeight="1">
      <c r="A299" s="319">
        <v>292</v>
      </c>
      <c r="B299" s="1224"/>
      <c r="C299" s="1225"/>
      <c r="D299" s="763" t="s">
        <v>1080</v>
      </c>
      <c r="E299" s="1225"/>
      <c r="F299" s="1226"/>
      <c r="G299" s="1226"/>
      <c r="H299" s="1227"/>
      <c r="I299" s="181">
        <f>SUM(J299:N299)</f>
        <v>0</v>
      </c>
      <c r="J299" s="583">
        <v>0</v>
      </c>
      <c r="K299" s="583">
        <v>0</v>
      </c>
      <c r="L299" s="583">
        <v>0</v>
      </c>
      <c r="M299" s="583">
        <v>0</v>
      </c>
      <c r="N299" s="1115">
        <v>0</v>
      </c>
      <c r="P299" s="97"/>
    </row>
    <row r="300" spans="1:16" s="12" customFormat="1" ht="18" customHeight="1">
      <c r="A300" s="319">
        <v>293</v>
      </c>
      <c r="B300" s="168"/>
      <c r="C300" s="177"/>
      <c r="D300" s="586" t="s">
        <v>644</v>
      </c>
      <c r="E300" s="177"/>
      <c r="F300" s="179"/>
      <c r="G300" s="179"/>
      <c r="H300" s="180"/>
      <c r="I300" s="1047">
        <f>SUM(J300:N300)</f>
        <v>0</v>
      </c>
      <c r="J300" s="205"/>
      <c r="K300" s="205"/>
      <c r="L300" s="205"/>
      <c r="M300" s="205"/>
      <c r="N300" s="206"/>
      <c r="P300" s="11"/>
    </row>
    <row r="301" spans="1:16" s="12" customFormat="1" ht="18" customHeight="1">
      <c r="A301" s="319">
        <v>294</v>
      </c>
      <c r="B301" s="168"/>
      <c r="C301" s="177"/>
      <c r="D301" s="763" t="s">
        <v>1120</v>
      </c>
      <c r="E301" s="177"/>
      <c r="F301" s="179"/>
      <c r="G301" s="179"/>
      <c r="H301" s="180"/>
      <c r="I301" s="181">
        <f>SUM(J301:N301)</f>
        <v>0</v>
      </c>
      <c r="J301" s="205">
        <f>SUM(J299:J300)</f>
        <v>0</v>
      </c>
      <c r="K301" s="205">
        <f>SUM(K299:K300)</f>
        <v>0</v>
      </c>
      <c r="L301" s="205">
        <f>SUM(L299:L300)</f>
        <v>0</v>
      </c>
      <c r="M301" s="205">
        <f>SUM(M299:M300)</f>
        <v>0</v>
      </c>
      <c r="N301" s="206">
        <f>SUM(N299:N300)</f>
        <v>0</v>
      </c>
      <c r="P301" s="11"/>
    </row>
    <row r="302" spans="1:16" s="3" customFormat="1" ht="22.5" customHeight="1">
      <c r="A302" s="319">
        <v>295</v>
      </c>
      <c r="B302" s="144"/>
      <c r="C302" s="145">
        <f>C272+1</f>
        <v>39</v>
      </c>
      <c r="D302" s="146" t="s">
        <v>589</v>
      </c>
      <c r="E302" s="145" t="s">
        <v>25</v>
      </c>
      <c r="F302" s="147">
        <f>SUM(F307:F322)</f>
        <v>0</v>
      </c>
      <c r="G302" s="147">
        <f>SUM(G307:G322)</f>
        <v>20000</v>
      </c>
      <c r="H302" s="148">
        <f>SUM(H307:H322)</f>
        <v>19800</v>
      </c>
      <c r="I302" s="173"/>
      <c r="J302" s="174"/>
      <c r="K302" s="174"/>
      <c r="L302" s="174"/>
      <c r="M302" s="174"/>
      <c r="N302" s="175"/>
      <c r="O302" s="11"/>
      <c r="P302" s="11"/>
    </row>
    <row r="303" spans="1:14" s="1362" customFormat="1" ht="18" customHeight="1">
      <c r="A303" s="319">
        <v>296</v>
      </c>
      <c r="B303" s="1354"/>
      <c r="C303" s="1355"/>
      <c r="D303" s="1356" t="s">
        <v>453</v>
      </c>
      <c r="E303" s="1355"/>
      <c r="F303" s="1357"/>
      <c r="G303" s="1357"/>
      <c r="H303" s="1358"/>
      <c r="I303" s="1359">
        <f>SUM(J303:N303)</f>
        <v>24500</v>
      </c>
      <c r="J303" s="1390">
        <f aca="true" t="shared" si="4" ref="J303:N304">J313+J308+J318+J323</f>
        <v>0</v>
      </c>
      <c r="K303" s="1390">
        <f t="shared" si="4"/>
        <v>0</v>
      </c>
      <c r="L303" s="1388">
        <f t="shared" si="4"/>
        <v>8000</v>
      </c>
      <c r="M303" s="1390">
        <f t="shared" si="4"/>
        <v>0</v>
      </c>
      <c r="N303" s="1361">
        <f t="shared" si="4"/>
        <v>16500</v>
      </c>
    </row>
    <row r="304" spans="1:14" s="97" customFormat="1" ht="18" customHeight="1">
      <c r="A304" s="319">
        <v>297</v>
      </c>
      <c r="B304" s="1220"/>
      <c r="C304" s="1221"/>
      <c r="D304" s="751" t="s">
        <v>1080</v>
      </c>
      <c r="E304" s="1221"/>
      <c r="F304" s="1222"/>
      <c r="G304" s="1222"/>
      <c r="H304" s="1223"/>
      <c r="I304" s="157">
        <f>SUM(J304:N304)</f>
        <v>19630</v>
      </c>
      <c r="J304" s="590">
        <f t="shared" si="4"/>
        <v>0</v>
      </c>
      <c r="K304" s="590">
        <f t="shared" si="4"/>
        <v>0</v>
      </c>
      <c r="L304" s="590">
        <f t="shared" si="4"/>
        <v>8000</v>
      </c>
      <c r="M304" s="590">
        <f t="shared" si="4"/>
        <v>0</v>
      </c>
      <c r="N304" s="1199">
        <f t="shared" si="4"/>
        <v>11630</v>
      </c>
    </row>
    <row r="305" spans="1:14" s="11" customFormat="1" ht="18" customHeight="1">
      <c r="A305" s="319">
        <v>298</v>
      </c>
      <c r="B305" s="152"/>
      <c r="C305" s="153"/>
      <c r="D305" s="750" t="s">
        <v>644</v>
      </c>
      <c r="E305" s="153"/>
      <c r="F305" s="155"/>
      <c r="G305" s="155"/>
      <c r="H305" s="156"/>
      <c r="I305" s="1047">
        <f>SUM(J305:N305)</f>
        <v>0</v>
      </c>
      <c r="J305" s="174">
        <f>J310+J315+J320+J325</f>
        <v>0</v>
      </c>
      <c r="K305" s="174">
        <f>K310+K315+K320+K325</f>
        <v>0</v>
      </c>
      <c r="L305" s="174">
        <f>L310+L315+L320+L325</f>
        <v>0</v>
      </c>
      <c r="M305" s="174">
        <f>M310+M315+M320+M325</f>
        <v>0</v>
      </c>
      <c r="N305" s="175">
        <f>N310+N315+N320+N325</f>
        <v>0</v>
      </c>
    </row>
    <row r="306" spans="1:14" s="11" customFormat="1" ht="18" customHeight="1">
      <c r="A306" s="319">
        <v>299</v>
      </c>
      <c r="B306" s="152"/>
      <c r="C306" s="153"/>
      <c r="D306" s="751" t="s">
        <v>1120</v>
      </c>
      <c r="E306" s="153"/>
      <c r="F306" s="155"/>
      <c r="G306" s="155"/>
      <c r="H306" s="156"/>
      <c r="I306" s="157">
        <f>SUM(J306:N306)</f>
        <v>19630</v>
      </c>
      <c r="J306" s="590">
        <f>SUM(J304:J305)</f>
        <v>0</v>
      </c>
      <c r="K306" s="590">
        <f>SUM(K304:K305)</f>
        <v>0</v>
      </c>
      <c r="L306" s="590">
        <f>SUM(L304:L305)</f>
        <v>8000</v>
      </c>
      <c r="M306" s="590">
        <f>SUM(M304:M305)</f>
        <v>0</v>
      </c>
      <c r="N306" s="1199">
        <f>SUM(N304:N305)</f>
        <v>11630</v>
      </c>
    </row>
    <row r="307" spans="1:16" s="214" customFormat="1" ht="18" customHeight="1">
      <c r="A307" s="319">
        <v>300</v>
      </c>
      <c r="B307" s="208"/>
      <c r="C307" s="209"/>
      <c r="D307" s="591" t="s">
        <v>408</v>
      </c>
      <c r="E307" s="209"/>
      <c r="F307" s="210"/>
      <c r="G307" s="210">
        <v>4000</v>
      </c>
      <c r="H307" s="211">
        <v>4000</v>
      </c>
      <c r="I307" s="215"/>
      <c r="J307" s="212"/>
      <c r="K307" s="212"/>
      <c r="L307" s="212"/>
      <c r="M307" s="212"/>
      <c r="N307" s="213"/>
      <c r="P307" s="11"/>
    </row>
    <row r="308" spans="1:16" s="1371" customFormat="1" ht="18" customHeight="1">
      <c r="A308" s="319">
        <v>301</v>
      </c>
      <c r="B308" s="1364"/>
      <c r="C308" s="1365"/>
      <c r="D308" s="1366" t="s">
        <v>453</v>
      </c>
      <c r="E308" s="1365"/>
      <c r="F308" s="1367"/>
      <c r="G308" s="1367"/>
      <c r="H308" s="1368"/>
      <c r="I308" s="1369">
        <f>SUM(J308:N308)</f>
        <v>4000</v>
      </c>
      <c r="J308" s="1363"/>
      <c r="K308" s="1363"/>
      <c r="L308" s="1363">
        <v>4000</v>
      </c>
      <c r="M308" s="1363"/>
      <c r="N308" s="1370"/>
      <c r="P308" s="1362"/>
    </row>
    <row r="309" spans="1:16" s="137" customFormat="1" ht="18" customHeight="1">
      <c r="A309" s="319">
        <v>302</v>
      </c>
      <c r="B309" s="1224"/>
      <c r="C309" s="1225"/>
      <c r="D309" s="763" t="s">
        <v>1080</v>
      </c>
      <c r="E309" s="1225"/>
      <c r="F309" s="1226"/>
      <c r="G309" s="1226"/>
      <c r="H309" s="1227"/>
      <c r="I309" s="181">
        <f>SUM(J309:N309)</f>
        <v>4000</v>
      </c>
      <c r="J309" s="583">
        <v>0</v>
      </c>
      <c r="K309" s="583">
        <v>0</v>
      </c>
      <c r="L309" s="583">
        <v>4000</v>
      </c>
      <c r="M309" s="583">
        <v>0</v>
      </c>
      <c r="N309" s="1115">
        <v>0</v>
      </c>
      <c r="P309" s="97"/>
    </row>
    <row r="310" spans="1:16" s="12" customFormat="1" ht="18" customHeight="1">
      <c r="A310" s="319">
        <v>303</v>
      </c>
      <c r="B310" s="168"/>
      <c r="C310" s="177"/>
      <c r="D310" s="586" t="s">
        <v>644</v>
      </c>
      <c r="E310" s="177"/>
      <c r="F310" s="179"/>
      <c r="G310" s="179"/>
      <c r="H310" s="180"/>
      <c r="I310" s="1047">
        <f>SUM(J310:N310)</f>
        <v>0</v>
      </c>
      <c r="J310" s="205"/>
      <c r="K310" s="205"/>
      <c r="L310" s="205"/>
      <c r="M310" s="205"/>
      <c r="N310" s="206"/>
      <c r="P310" s="11"/>
    </row>
    <row r="311" spans="1:16" s="12" customFormat="1" ht="18" customHeight="1">
      <c r="A311" s="319">
        <v>304</v>
      </c>
      <c r="B311" s="168"/>
      <c r="C311" s="177"/>
      <c r="D311" s="763" t="s">
        <v>1120</v>
      </c>
      <c r="E311" s="177"/>
      <c r="F311" s="179"/>
      <c r="G311" s="179"/>
      <c r="H311" s="180"/>
      <c r="I311" s="181">
        <f>SUM(J311:N311)</f>
        <v>4000</v>
      </c>
      <c r="J311" s="583">
        <f>SUM(J309:J310)</f>
        <v>0</v>
      </c>
      <c r="K311" s="583">
        <f>SUM(K309:K310)</f>
        <v>0</v>
      </c>
      <c r="L311" s="583">
        <f>SUM(L309:L310)</f>
        <v>4000</v>
      </c>
      <c r="M311" s="583">
        <f>SUM(M309:M310)</f>
        <v>0</v>
      </c>
      <c r="N311" s="1115">
        <f>SUM(N309:N310)</f>
        <v>0</v>
      </c>
      <c r="P311" s="11"/>
    </row>
    <row r="312" spans="1:16" s="214" customFormat="1" ht="18" customHeight="1">
      <c r="A312" s="319">
        <v>305</v>
      </c>
      <c r="B312" s="208"/>
      <c r="C312" s="209"/>
      <c r="D312" s="591" t="s">
        <v>499</v>
      </c>
      <c r="E312" s="209"/>
      <c r="F312" s="210"/>
      <c r="G312" s="210">
        <v>10000</v>
      </c>
      <c r="H312" s="211">
        <v>10000</v>
      </c>
      <c r="I312" s="215"/>
      <c r="J312" s="250"/>
      <c r="K312" s="250"/>
      <c r="L312" s="250"/>
      <c r="M312" s="250"/>
      <c r="N312" s="251"/>
      <c r="P312" s="11"/>
    </row>
    <row r="313" spans="1:16" s="1371" customFormat="1" ht="18" customHeight="1">
      <c r="A313" s="319">
        <v>306</v>
      </c>
      <c r="B313" s="1364"/>
      <c r="C313" s="1365"/>
      <c r="D313" s="1366" t="s">
        <v>453</v>
      </c>
      <c r="E313" s="1365"/>
      <c r="F313" s="1367"/>
      <c r="G313" s="1367"/>
      <c r="H313" s="1368"/>
      <c r="I313" s="1369">
        <f>SUM(J313:N313)</f>
        <v>15500</v>
      </c>
      <c r="J313" s="1363"/>
      <c r="K313" s="1363"/>
      <c r="L313" s="1363"/>
      <c r="M313" s="1363"/>
      <c r="N313" s="1370">
        <v>15500</v>
      </c>
      <c r="P313" s="1362"/>
    </row>
    <row r="314" spans="1:16" s="137" customFormat="1" ht="18" customHeight="1">
      <c r="A314" s="319">
        <v>307</v>
      </c>
      <c r="B314" s="1224"/>
      <c r="C314" s="1225"/>
      <c r="D314" s="763" t="s">
        <v>1080</v>
      </c>
      <c r="E314" s="1225"/>
      <c r="F314" s="1226"/>
      <c r="G314" s="1226"/>
      <c r="H314" s="1227"/>
      <c r="I314" s="181">
        <f>SUM(J314:N314)</f>
        <v>10630</v>
      </c>
      <c r="J314" s="583">
        <v>0</v>
      </c>
      <c r="K314" s="583">
        <v>0</v>
      </c>
      <c r="L314" s="583">
        <v>0</v>
      </c>
      <c r="M314" s="583">
        <v>0</v>
      </c>
      <c r="N314" s="1115">
        <v>10630</v>
      </c>
      <c r="P314" s="97"/>
    </row>
    <row r="315" spans="1:16" s="12" customFormat="1" ht="18" customHeight="1">
      <c r="A315" s="319">
        <v>308</v>
      </c>
      <c r="B315" s="168"/>
      <c r="C315" s="177"/>
      <c r="D315" s="586" t="s">
        <v>839</v>
      </c>
      <c r="E315" s="177"/>
      <c r="F315" s="179"/>
      <c r="G315" s="179"/>
      <c r="H315" s="180"/>
      <c r="I315" s="1047">
        <f>SUM(J315:N315)</f>
        <v>0</v>
      </c>
      <c r="J315" s="205"/>
      <c r="K315" s="205"/>
      <c r="L315" s="205"/>
      <c r="M315" s="205"/>
      <c r="N315" s="206"/>
      <c r="P315" s="11"/>
    </row>
    <row r="316" spans="1:16" s="12" customFormat="1" ht="18" customHeight="1">
      <c r="A316" s="319">
        <v>309</v>
      </c>
      <c r="B316" s="168"/>
      <c r="C316" s="177"/>
      <c r="D316" s="763" t="s">
        <v>1120</v>
      </c>
      <c r="E316" s="177"/>
      <c r="F316" s="179"/>
      <c r="G316" s="179"/>
      <c r="H316" s="180"/>
      <c r="I316" s="181">
        <f>SUM(J316:N316)</f>
        <v>10630</v>
      </c>
      <c r="J316" s="583">
        <f>SUM(J314:J315)</f>
        <v>0</v>
      </c>
      <c r="K316" s="583">
        <f>SUM(K314:K315)</f>
        <v>0</v>
      </c>
      <c r="L316" s="583">
        <f>SUM(L314:L315)</f>
        <v>0</v>
      </c>
      <c r="M316" s="583">
        <f>SUM(M314:M315)</f>
        <v>0</v>
      </c>
      <c r="N316" s="1115">
        <f>SUM(N314:N315)</f>
        <v>10630</v>
      </c>
      <c r="P316" s="11"/>
    </row>
    <row r="317" spans="1:16" s="214" customFormat="1" ht="18" customHeight="1">
      <c r="A317" s="319">
        <v>310</v>
      </c>
      <c r="B317" s="208"/>
      <c r="C317" s="209"/>
      <c r="D317" s="591" t="s">
        <v>410</v>
      </c>
      <c r="E317" s="209"/>
      <c r="F317" s="210"/>
      <c r="G317" s="210">
        <v>5000</v>
      </c>
      <c r="H317" s="211">
        <v>5000</v>
      </c>
      <c r="I317" s="215"/>
      <c r="J317" s="250"/>
      <c r="K317" s="250"/>
      <c r="L317" s="250"/>
      <c r="M317" s="250"/>
      <c r="N317" s="251"/>
      <c r="P317" s="11"/>
    </row>
    <row r="318" spans="1:16" s="1371" customFormat="1" ht="18" customHeight="1">
      <c r="A318" s="319">
        <v>311</v>
      </c>
      <c r="B318" s="1364"/>
      <c r="C318" s="1365"/>
      <c r="D318" s="1366" t="s">
        <v>453</v>
      </c>
      <c r="E318" s="1365"/>
      <c r="F318" s="1367"/>
      <c r="G318" s="1367"/>
      <c r="H318" s="1368"/>
      <c r="I318" s="1369">
        <f>SUM(J318:N318)</f>
        <v>4000</v>
      </c>
      <c r="J318" s="1363"/>
      <c r="K318" s="1363"/>
      <c r="L318" s="1363">
        <v>4000</v>
      </c>
      <c r="M318" s="1363"/>
      <c r="N318" s="1370"/>
      <c r="P318" s="1362"/>
    </row>
    <row r="319" spans="1:16" s="137" customFormat="1" ht="18" customHeight="1">
      <c r="A319" s="319">
        <v>312</v>
      </c>
      <c r="B319" s="1224"/>
      <c r="C319" s="1225"/>
      <c r="D319" s="763" t="s">
        <v>1080</v>
      </c>
      <c r="E319" s="1225"/>
      <c r="F319" s="1226"/>
      <c r="G319" s="1226"/>
      <c r="H319" s="1227"/>
      <c r="I319" s="181">
        <f>SUM(J319:N319)</f>
        <v>4000</v>
      </c>
      <c r="J319" s="583">
        <v>0</v>
      </c>
      <c r="K319" s="583">
        <v>0</v>
      </c>
      <c r="L319" s="583">
        <v>4000</v>
      </c>
      <c r="M319" s="583">
        <v>0</v>
      </c>
      <c r="N319" s="1115">
        <v>0</v>
      </c>
      <c r="P319" s="97"/>
    </row>
    <row r="320" spans="1:16" s="12" customFormat="1" ht="18" customHeight="1">
      <c r="A320" s="319">
        <v>313</v>
      </c>
      <c r="B320" s="168"/>
      <c r="C320" s="177"/>
      <c r="D320" s="586" t="s">
        <v>644</v>
      </c>
      <c r="E320" s="177"/>
      <c r="F320" s="179"/>
      <c r="G320" s="179"/>
      <c r="H320" s="180"/>
      <c r="I320" s="1047">
        <f>SUM(J320:N320)</f>
        <v>0</v>
      </c>
      <c r="J320" s="205"/>
      <c r="K320" s="205"/>
      <c r="L320" s="205"/>
      <c r="M320" s="205"/>
      <c r="N320" s="206"/>
      <c r="P320" s="11"/>
    </row>
    <row r="321" spans="1:16" s="12" customFormat="1" ht="18" customHeight="1">
      <c r="A321" s="319">
        <v>314</v>
      </c>
      <c r="B321" s="168"/>
      <c r="C321" s="177"/>
      <c r="D321" s="763" t="s">
        <v>1120</v>
      </c>
      <c r="E321" s="177"/>
      <c r="F321" s="179"/>
      <c r="G321" s="179"/>
      <c r="H321" s="180"/>
      <c r="I321" s="181">
        <f>SUM(J321:N321)</f>
        <v>4000</v>
      </c>
      <c r="J321" s="583">
        <f>SUM(J319:J320)</f>
        <v>0</v>
      </c>
      <c r="K321" s="583">
        <f>SUM(K319:K320)</f>
        <v>0</v>
      </c>
      <c r="L321" s="583">
        <f>SUM(L319:L320)</f>
        <v>4000</v>
      </c>
      <c r="M321" s="583">
        <f>SUM(M319:M320)</f>
        <v>0</v>
      </c>
      <c r="N321" s="1115">
        <f>SUM(N319:N320)</f>
        <v>0</v>
      </c>
      <c r="P321" s="11"/>
    </row>
    <row r="322" spans="1:16" s="214" customFormat="1" ht="18" customHeight="1">
      <c r="A322" s="319">
        <v>315</v>
      </c>
      <c r="B322" s="208"/>
      <c r="C322" s="209"/>
      <c r="D322" s="591" t="s">
        <v>409</v>
      </c>
      <c r="E322" s="209"/>
      <c r="F322" s="210"/>
      <c r="G322" s="210">
        <v>1000</v>
      </c>
      <c r="H322" s="211">
        <v>800</v>
      </c>
      <c r="I322" s="215"/>
      <c r="J322" s="250"/>
      <c r="K322" s="250"/>
      <c r="L322" s="250"/>
      <c r="M322" s="250"/>
      <c r="N322" s="251"/>
      <c r="P322" s="11"/>
    </row>
    <row r="323" spans="1:16" s="1371" customFormat="1" ht="18" customHeight="1">
      <c r="A323" s="319">
        <v>316</v>
      </c>
      <c r="B323" s="1364"/>
      <c r="C323" s="1365"/>
      <c r="D323" s="1366" t="s">
        <v>453</v>
      </c>
      <c r="E323" s="1365"/>
      <c r="F323" s="1367"/>
      <c r="G323" s="1367"/>
      <c r="H323" s="1368"/>
      <c r="I323" s="1369">
        <f>SUM(J323:N323)</f>
        <v>1000</v>
      </c>
      <c r="J323" s="1363"/>
      <c r="K323" s="1363"/>
      <c r="L323" s="1363"/>
      <c r="M323" s="1363"/>
      <c r="N323" s="1370">
        <v>1000</v>
      </c>
      <c r="P323" s="1362"/>
    </row>
    <row r="324" spans="1:16" s="137" customFormat="1" ht="18" customHeight="1">
      <c r="A324" s="319">
        <v>317</v>
      </c>
      <c r="B324" s="1224"/>
      <c r="C324" s="1225"/>
      <c r="D324" s="763" t="s">
        <v>1080</v>
      </c>
      <c r="E324" s="1225"/>
      <c r="F324" s="1226"/>
      <c r="G324" s="1226"/>
      <c r="H324" s="1227"/>
      <c r="I324" s="181">
        <f>SUM(J324:N324)</f>
        <v>1000</v>
      </c>
      <c r="J324" s="583">
        <v>0</v>
      </c>
      <c r="K324" s="583">
        <v>0</v>
      </c>
      <c r="L324" s="583">
        <v>0</v>
      </c>
      <c r="M324" s="583">
        <v>0</v>
      </c>
      <c r="N324" s="1115">
        <v>1000</v>
      </c>
      <c r="P324" s="97"/>
    </row>
    <row r="325" spans="1:16" s="12" customFormat="1" ht="18" customHeight="1">
      <c r="A325" s="319">
        <v>318</v>
      </c>
      <c r="B325" s="168"/>
      <c r="C325" s="177"/>
      <c r="D325" s="586" t="s">
        <v>644</v>
      </c>
      <c r="E325" s="177"/>
      <c r="F325" s="179"/>
      <c r="G325" s="179"/>
      <c r="H325" s="180"/>
      <c r="I325" s="1048">
        <f>SUM(J325:N325)</f>
        <v>0</v>
      </c>
      <c r="J325" s="158"/>
      <c r="K325" s="158"/>
      <c r="L325" s="158"/>
      <c r="M325" s="158"/>
      <c r="N325" s="159"/>
      <c r="P325" s="11"/>
    </row>
    <row r="326" spans="1:16" s="12" customFormat="1" ht="18" customHeight="1">
      <c r="A326" s="319">
        <v>319</v>
      </c>
      <c r="B326" s="168"/>
      <c r="C326" s="177"/>
      <c r="D326" s="763" t="s">
        <v>1120</v>
      </c>
      <c r="E326" s="177"/>
      <c r="F326" s="179"/>
      <c r="G326" s="179"/>
      <c r="H326" s="180"/>
      <c r="I326" s="181">
        <f>SUM(J326:N326)</f>
        <v>1000</v>
      </c>
      <c r="J326" s="583">
        <f>SUM(J324:J325)</f>
        <v>0</v>
      </c>
      <c r="K326" s="583">
        <f>SUM(K324:K325)</f>
        <v>0</v>
      </c>
      <c r="L326" s="583">
        <f>SUM(L324:L325)</f>
        <v>0</v>
      </c>
      <c r="M326" s="583">
        <f>SUM(M324:M325)</f>
        <v>0</v>
      </c>
      <c r="N326" s="1115">
        <f>SUM(N324:N325)</f>
        <v>1000</v>
      </c>
      <c r="P326" s="11"/>
    </row>
    <row r="327" spans="1:16" s="3" customFormat="1" ht="22.5" customHeight="1">
      <c r="A327" s="319">
        <v>320</v>
      </c>
      <c r="B327" s="144"/>
      <c r="C327" s="145">
        <f>C302+1</f>
        <v>40</v>
      </c>
      <c r="D327" s="146" t="s">
        <v>590</v>
      </c>
      <c r="E327" s="145" t="s">
        <v>24</v>
      </c>
      <c r="F327" s="147">
        <v>6194</v>
      </c>
      <c r="G327" s="147">
        <v>7000</v>
      </c>
      <c r="H327" s="148">
        <v>3838</v>
      </c>
      <c r="I327" s="181"/>
      <c r="J327" s="174"/>
      <c r="K327" s="174"/>
      <c r="L327" s="174"/>
      <c r="M327" s="174"/>
      <c r="N327" s="175"/>
      <c r="O327" s="11"/>
      <c r="P327" s="11"/>
    </row>
    <row r="328" spans="1:14" s="1362" customFormat="1" ht="18" customHeight="1">
      <c r="A328" s="319">
        <v>321</v>
      </c>
      <c r="B328" s="1354"/>
      <c r="C328" s="1355"/>
      <c r="D328" s="1356" t="s">
        <v>453</v>
      </c>
      <c r="E328" s="1355"/>
      <c r="F328" s="1357"/>
      <c r="G328" s="1357"/>
      <c r="H328" s="1358"/>
      <c r="I328" s="1359">
        <f>SUM(J328:N328)</f>
        <v>5000</v>
      </c>
      <c r="J328" s="1360"/>
      <c r="K328" s="1360"/>
      <c r="L328" s="1360"/>
      <c r="M328" s="1360">
        <v>5000</v>
      </c>
      <c r="N328" s="1361"/>
    </row>
    <row r="329" spans="1:14" s="97" customFormat="1" ht="18" customHeight="1">
      <c r="A329" s="319">
        <v>322</v>
      </c>
      <c r="B329" s="1220"/>
      <c r="C329" s="1221"/>
      <c r="D329" s="751" t="s">
        <v>1080</v>
      </c>
      <c r="E329" s="1221"/>
      <c r="F329" s="1222"/>
      <c r="G329" s="1222"/>
      <c r="H329" s="1223"/>
      <c r="I329" s="157">
        <f>SUM(J329:N329)</f>
        <v>5000</v>
      </c>
      <c r="J329" s="592">
        <v>0</v>
      </c>
      <c r="K329" s="592">
        <v>0</v>
      </c>
      <c r="L329" s="592">
        <v>0</v>
      </c>
      <c r="M329" s="592">
        <v>5000</v>
      </c>
      <c r="N329" s="584">
        <v>0</v>
      </c>
    </row>
    <row r="330" spans="1:14" s="11" customFormat="1" ht="18" customHeight="1">
      <c r="A330" s="319">
        <v>323</v>
      </c>
      <c r="B330" s="152"/>
      <c r="C330" s="153"/>
      <c r="D330" s="750" t="s">
        <v>644</v>
      </c>
      <c r="E330" s="153"/>
      <c r="F330" s="155"/>
      <c r="G330" s="155"/>
      <c r="H330" s="156"/>
      <c r="I330" s="1047">
        <f>SUM(J330:N330)</f>
        <v>0</v>
      </c>
      <c r="J330" s="205"/>
      <c r="K330" s="205"/>
      <c r="L330" s="205"/>
      <c r="M330" s="205"/>
      <c r="N330" s="206"/>
    </row>
    <row r="331" spans="1:14" s="11" customFormat="1" ht="18" customHeight="1">
      <c r="A331" s="319">
        <v>324</v>
      </c>
      <c r="B331" s="152"/>
      <c r="C331" s="153"/>
      <c r="D331" s="751" t="s">
        <v>1120</v>
      </c>
      <c r="E331" s="153"/>
      <c r="F331" s="155"/>
      <c r="G331" s="155"/>
      <c r="H331" s="156"/>
      <c r="I331" s="157">
        <f>SUM(J331:N331)</f>
        <v>5000</v>
      </c>
      <c r="J331" s="592">
        <f>SUM(J329:J330)</f>
        <v>0</v>
      </c>
      <c r="K331" s="592">
        <f>SUM(K329:K330)</f>
        <v>0</v>
      </c>
      <c r="L331" s="592">
        <f>SUM(L329:L330)</f>
        <v>0</v>
      </c>
      <c r="M331" s="592">
        <f>SUM(M329:M330)</f>
        <v>5000</v>
      </c>
      <c r="N331" s="584">
        <f>SUM(N329:N330)</f>
        <v>0</v>
      </c>
    </row>
    <row r="332" spans="1:16" s="3" customFormat="1" ht="22.5" customHeight="1">
      <c r="A332" s="319">
        <v>325</v>
      </c>
      <c r="B332" s="144"/>
      <c r="C332" s="145">
        <f>C327+1</f>
        <v>41</v>
      </c>
      <c r="D332" s="146" t="s">
        <v>411</v>
      </c>
      <c r="E332" s="145" t="s">
        <v>24</v>
      </c>
      <c r="F332" s="147"/>
      <c r="G332" s="147">
        <v>100</v>
      </c>
      <c r="H332" s="148"/>
      <c r="I332" s="157"/>
      <c r="J332" s="158"/>
      <c r="K332" s="158"/>
      <c r="L332" s="158"/>
      <c r="M332" s="158"/>
      <c r="N332" s="159"/>
      <c r="P332" s="11"/>
    </row>
    <row r="333" spans="1:14" s="1362" customFormat="1" ht="18" customHeight="1">
      <c r="A333" s="319">
        <v>326</v>
      </c>
      <c r="B333" s="1354"/>
      <c r="C333" s="1355"/>
      <c r="D333" s="1356" t="s">
        <v>453</v>
      </c>
      <c r="E333" s="1355"/>
      <c r="F333" s="1357"/>
      <c r="G333" s="1357"/>
      <c r="H333" s="1358"/>
      <c r="I333" s="1359">
        <f>SUM(J333:N333)</f>
        <v>100</v>
      </c>
      <c r="J333" s="1360"/>
      <c r="K333" s="1360"/>
      <c r="L333" s="1360"/>
      <c r="M333" s="1360">
        <v>100</v>
      </c>
      <c r="N333" s="1361"/>
    </row>
    <row r="334" spans="1:14" s="97" customFormat="1" ht="18" customHeight="1">
      <c r="A334" s="319">
        <v>327</v>
      </c>
      <c r="B334" s="1220"/>
      <c r="C334" s="1221"/>
      <c r="D334" s="751" t="s">
        <v>1080</v>
      </c>
      <c r="E334" s="197"/>
      <c r="F334" s="1222"/>
      <c r="G334" s="1222"/>
      <c r="H334" s="1223"/>
      <c r="I334" s="157">
        <f>SUM(J334:N334)</f>
        <v>100</v>
      </c>
      <c r="J334" s="592">
        <v>0</v>
      </c>
      <c r="K334" s="592">
        <v>0</v>
      </c>
      <c r="L334" s="592">
        <v>0</v>
      </c>
      <c r="M334" s="592">
        <v>100</v>
      </c>
      <c r="N334" s="584">
        <v>0</v>
      </c>
    </row>
    <row r="335" spans="1:14" s="11" customFormat="1" ht="18" customHeight="1">
      <c r="A335" s="319">
        <v>328</v>
      </c>
      <c r="B335" s="152"/>
      <c r="C335" s="153"/>
      <c r="D335" s="750" t="s">
        <v>644</v>
      </c>
      <c r="E335" s="182"/>
      <c r="F335" s="155"/>
      <c r="G335" s="155"/>
      <c r="H335" s="156"/>
      <c r="I335" s="1047">
        <f>SUM(J335:N335)</f>
        <v>0</v>
      </c>
      <c r="J335" s="205"/>
      <c r="K335" s="205"/>
      <c r="L335" s="205"/>
      <c r="M335" s="205"/>
      <c r="N335" s="206"/>
    </row>
    <row r="336" spans="1:14" s="11" customFormat="1" ht="18" customHeight="1">
      <c r="A336" s="319">
        <v>329</v>
      </c>
      <c r="B336" s="152"/>
      <c r="C336" s="153"/>
      <c r="D336" s="751" t="s">
        <v>1120</v>
      </c>
      <c r="E336" s="182"/>
      <c r="F336" s="155"/>
      <c r="G336" s="155"/>
      <c r="H336" s="156"/>
      <c r="I336" s="157">
        <f>SUM(J336:N336)</f>
        <v>100</v>
      </c>
      <c r="J336" s="592">
        <f>SUM(J334:J335)</f>
        <v>0</v>
      </c>
      <c r="K336" s="592">
        <f>SUM(K334:K335)</f>
        <v>0</v>
      </c>
      <c r="L336" s="592">
        <f>SUM(L334:L335)</f>
        <v>0</v>
      </c>
      <c r="M336" s="592">
        <f>SUM(M334:M335)</f>
        <v>100</v>
      </c>
      <c r="N336" s="584">
        <f>SUM(N334:N335)</f>
        <v>0</v>
      </c>
    </row>
    <row r="337" spans="1:14" s="11" customFormat="1" ht="18" customHeight="1">
      <c r="A337" s="319">
        <v>330</v>
      </c>
      <c r="B337" s="152"/>
      <c r="C337" s="145">
        <f>C332+1</f>
        <v>42</v>
      </c>
      <c r="D337" s="154" t="s">
        <v>591</v>
      </c>
      <c r="E337" s="182" t="s">
        <v>24</v>
      </c>
      <c r="F337" s="155"/>
      <c r="G337" s="155"/>
      <c r="H337" s="156"/>
      <c r="I337" s="157"/>
      <c r="J337" s="158"/>
      <c r="K337" s="158"/>
      <c r="L337" s="158"/>
      <c r="M337" s="158"/>
      <c r="N337" s="159"/>
    </row>
    <row r="338" spans="1:14" s="1362" customFormat="1" ht="18" customHeight="1">
      <c r="A338" s="319">
        <v>331</v>
      </c>
      <c r="B338" s="1354"/>
      <c r="C338" s="1355"/>
      <c r="D338" s="1356" t="s">
        <v>453</v>
      </c>
      <c r="E338" s="1391"/>
      <c r="F338" s="1357"/>
      <c r="G338" s="1357"/>
      <c r="H338" s="1358"/>
      <c r="I338" s="1359">
        <f>SUM(J338:N338)</f>
        <v>537</v>
      </c>
      <c r="J338" s="1360"/>
      <c r="K338" s="1360"/>
      <c r="L338" s="1360"/>
      <c r="M338" s="1360">
        <v>537</v>
      </c>
      <c r="N338" s="1361"/>
    </row>
    <row r="339" spans="1:14" s="97" customFormat="1" ht="18" customHeight="1">
      <c r="A339" s="319">
        <v>332</v>
      </c>
      <c r="B339" s="1220"/>
      <c r="C339" s="1221"/>
      <c r="D339" s="751" t="s">
        <v>1080</v>
      </c>
      <c r="E339" s="197"/>
      <c r="F339" s="1222"/>
      <c r="G339" s="1222"/>
      <c r="H339" s="1223"/>
      <c r="I339" s="157">
        <f>SUM(J339:N339)</f>
        <v>537</v>
      </c>
      <c r="J339" s="592">
        <v>0</v>
      </c>
      <c r="K339" s="592">
        <v>0</v>
      </c>
      <c r="L339" s="592">
        <v>537</v>
      </c>
      <c r="M339" s="592">
        <v>0</v>
      </c>
      <c r="N339" s="584">
        <v>0</v>
      </c>
    </row>
    <row r="340" spans="1:14" s="11" customFormat="1" ht="18" customHeight="1">
      <c r="A340" s="319">
        <v>333</v>
      </c>
      <c r="B340" s="152"/>
      <c r="C340" s="153"/>
      <c r="D340" s="750" t="s">
        <v>839</v>
      </c>
      <c r="E340" s="182"/>
      <c r="F340" s="155"/>
      <c r="G340" s="155"/>
      <c r="H340" s="156"/>
      <c r="I340" s="1047">
        <f>SUM(J340:N340)</f>
        <v>0</v>
      </c>
      <c r="J340" s="205"/>
      <c r="K340" s="205"/>
      <c r="L340" s="205"/>
      <c r="M340" s="205"/>
      <c r="N340" s="206"/>
    </row>
    <row r="341" spans="1:14" s="11" customFormat="1" ht="18" customHeight="1">
      <c r="A341" s="319">
        <v>334</v>
      </c>
      <c r="B341" s="152"/>
      <c r="C341" s="153"/>
      <c r="D341" s="751" t="s">
        <v>1120</v>
      </c>
      <c r="E341" s="182"/>
      <c r="F341" s="155"/>
      <c r="G341" s="155"/>
      <c r="H341" s="156"/>
      <c r="I341" s="157">
        <f>SUM(J341:N341)</f>
        <v>537</v>
      </c>
      <c r="J341" s="592">
        <f>SUM(J339:J340)</f>
        <v>0</v>
      </c>
      <c r="K341" s="592">
        <f>SUM(K339:K340)</f>
        <v>0</v>
      </c>
      <c r="L341" s="592">
        <f>SUM(L339:L340)</f>
        <v>537</v>
      </c>
      <c r="M341" s="592">
        <f>SUM(M339:M340)</f>
        <v>0</v>
      </c>
      <c r="N341" s="584">
        <f>SUM(N339:N340)</f>
        <v>0</v>
      </c>
    </row>
    <row r="342" spans="1:16" s="3" customFormat="1" ht="22.5" customHeight="1">
      <c r="A342" s="319">
        <v>335</v>
      </c>
      <c r="B342" s="144"/>
      <c r="C342" s="145">
        <f>C337+1</f>
        <v>43</v>
      </c>
      <c r="D342" s="146" t="s">
        <v>96</v>
      </c>
      <c r="E342" s="188" t="s">
        <v>95</v>
      </c>
      <c r="F342" s="147">
        <v>20</v>
      </c>
      <c r="G342" s="147"/>
      <c r="H342" s="148"/>
      <c r="I342" s="157"/>
      <c r="J342" s="158"/>
      <c r="K342" s="158"/>
      <c r="L342" s="158"/>
      <c r="M342" s="158"/>
      <c r="N342" s="159"/>
      <c r="P342" s="11"/>
    </row>
    <row r="343" spans="1:14" s="1362" customFormat="1" ht="18" customHeight="1">
      <c r="A343" s="319">
        <v>336</v>
      </c>
      <c r="B343" s="1354"/>
      <c r="C343" s="1355"/>
      <c r="D343" s="1356" t="s">
        <v>453</v>
      </c>
      <c r="E343" s="1355"/>
      <c r="F343" s="1357"/>
      <c r="G343" s="1357"/>
      <c r="H343" s="1358"/>
      <c r="I343" s="1359">
        <f>SUM(J343:N343)</f>
        <v>0</v>
      </c>
      <c r="J343" s="1360"/>
      <c r="K343" s="1360"/>
      <c r="L343" s="1360"/>
      <c r="M343" s="1360"/>
      <c r="N343" s="1361"/>
    </row>
    <row r="344" spans="1:14" s="97" customFormat="1" ht="18" customHeight="1">
      <c r="A344" s="319">
        <v>337</v>
      </c>
      <c r="B344" s="1220"/>
      <c r="C344" s="1221"/>
      <c r="D344" s="751" t="s">
        <v>1080</v>
      </c>
      <c r="E344" s="197"/>
      <c r="F344" s="1222"/>
      <c r="G344" s="1222"/>
      <c r="H344" s="1223"/>
      <c r="I344" s="157">
        <f>SUM(J344:N344)</f>
        <v>0</v>
      </c>
      <c r="J344" s="592">
        <v>0</v>
      </c>
      <c r="K344" s="592">
        <v>0</v>
      </c>
      <c r="L344" s="592">
        <v>0</v>
      </c>
      <c r="M344" s="592">
        <v>0</v>
      </c>
      <c r="N344" s="584">
        <v>0</v>
      </c>
    </row>
    <row r="345" spans="1:14" s="11" customFormat="1" ht="18" customHeight="1">
      <c r="A345" s="319">
        <v>338</v>
      </c>
      <c r="B345" s="152"/>
      <c r="C345" s="153"/>
      <c r="D345" s="750" t="s">
        <v>644</v>
      </c>
      <c r="E345" s="182"/>
      <c r="F345" s="155"/>
      <c r="G345" s="155"/>
      <c r="H345" s="156"/>
      <c r="I345" s="1047">
        <f>SUM(J345:N345)</f>
        <v>0</v>
      </c>
      <c r="J345" s="205"/>
      <c r="K345" s="205"/>
      <c r="L345" s="205"/>
      <c r="M345" s="205"/>
      <c r="N345" s="206"/>
    </row>
    <row r="346" spans="1:14" s="11" customFormat="1" ht="18" customHeight="1">
      <c r="A346" s="319">
        <v>339</v>
      </c>
      <c r="B346" s="152"/>
      <c r="C346" s="153"/>
      <c r="D346" s="751" t="s">
        <v>1120</v>
      </c>
      <c r="E346" s="182"/>
      <c r="F346" s="155"/>
      <c r="G346" s="155"/>
      <c r="H346" s="156"/>
      <c r="I346" s="157">
        <f>SUM(J346:N346)</f>
        <v>0</v>
      </c>
      <c r="J346" s="592">
        <f>SUM(J344:J345)</f>
        <v>0</v>
      </c>
      <c r="K346" s="592">
        <f>SUM(K344:K345)</f>
        <v>0</v>
      </c>
      <c r="L346" s="592">
        <f>SUM(L344:L345)</f>
        <v>0</v>
      </c>
      <c r="M346" s="592">
        <f>SUM(M344:M345)</f>
        <v>0</v>
      </c>
      <c r="N346" s="584">
        <f>SUM(N344:N345)</f>
        <v>0</v>
      </c>
    </row>
    <row r="347" spans="1:16" s="3" customFormat="1" ht="22.5" customHeight="1">
      <c r="A347" s="319">
        <v>340</v>
      </c>
      <c r="B347" s="144"/>
      <c r="C347" s="145">
        <f>C342+1</f>
        <v>44</v>
      </c>
      <c r="D347" s="146" t="s">
        <v>320</v>
      </c>
      <c r="E347" s="188" t="s">
        <v>95</v>
      </c>
      <c r="F347" s="147">
        <v>550</v>
      </c>
      <c r="G347" s="147"/>
      <c r="H347" s="148"/>
      <c r="I347" s="157"/>
      <c r="J347" s="158"/>
      <c r="K347" s="158"/>
      <c r="L347" s="158"/>
      <c r="M347" s="158"/>
      <c r="N347" s="159"/>
      <c r="P347" s="11"/>
    </row>
    <row r="348" spans="1:14" s="1362" customFormat="1" ht="18" customHeight="1">
      <c r="A348" s="319">
        <v>341</v>
      </c>
      <c r="B348" s="1354"/>
      <c r="C348" s="1355"/>
      <c r="D348" s="1356" t="s">
        <v>453</v>
      </c>
      <c r="E348" s="1355"/>
      <c r="F348" s="1357"/>
      <c r="G348" s="1357"/>
      <c r="H348" s="1358"/>
      <c r="I348" s="1359">
        <f>SUM(J348:N348)</f>
        <v>0</v>
      </c>
      <c r="J348" s="1360"/>
      <c r="K348" s="1360"/>
      <c r="L348" s="1360"/>
      <c r="M348" s="1360"/>
      <c r="N348" s="1361"/>
    </row>
    <row r="349" spans="1:14" s="97" customFormat="1" ht="18" customHeight="1">
      <c r="A349" s="319">
        <v>342</v>
      </c>
      <c r="B349" s="1220"/>
      <c r="C349" s="1221"/>
      <c r="D349" s="751" t="s">
        <v>1080</v>
      </c>
      <c r="E349" s="197"/>
      <c r="F349" s="1222"/>
      <c r="G349" s="1222"/>
      <c r="H349" s="1223"/>
      <c r="I349" s="157">
        <f>SUM(J349:N349)</f>
        <v>0</v>
      </c>
      <c r="J349" s="592">
        <v>0</v>
      </c>
      <c r="K349" s="592">
        <v>0</v>
      </c>
      <c r="L349" s="592">
        <v>0</v>
      </c>
      <c r="M349" s="592">
        <v>0</v>
      </c>
      <c r="N349" s="584">
        <v>0</v>
      </c>
    </row>
    <row r="350" spans="1:14" s="11" customFormat="1" ht="18" customHeight="1">
      <c r="A350" s="319">
        <v>343</v>
      </c>
      <c r="B350" s="152"/>
      <c r="C350" s="153"/>
      <c r="D350" s="750" t="s">
        <v>644</v>
      </c>
      <c r="E350" s="182"/>
      <c r="F350" s="155"/>
      <c r="G350" s="155"/>
      <c r="H350" s="156"/>
      <c r="I350" s="1048">
        <f>SUM(J350:N350)</f>
        <v>0</v>
      </c>
      <c r="J350" s="158"/>
      <c r="K350" s="158"/>
      <c r="L350" s="158"/>
      <c r="M350" s="158"/>
      <c r="N350" s="159"/>
    </row>
    <row r="351" spans="1:14" s="11" customFormat="1" ht="18" customHeight="1">
      <c r="A351" s="319">
        <v>344</v>
      </c>
      <c r="B351" s="152"/>
      <c r="C351" s="153"/>
      <c r="D351" s="751" t="s">
        <v>1120</v>
      </c>
      <c r="E351" s="182"/>
      <c r="F351" s="155"/>
      <c r="G351" s="155"/>
      <c r="H351" s="156"/>
      <c r="I351" s="157">
        <f>SUM(J351:N351)</f>
        <v>0</v>
      </c>
      <c r="J351" s="592">
        <f>SUM(J349:J350)</f>
        <v>0</v>
      </c>
      <c r="K351" s="592">
        <f>SUM(K349:K350)</f>
        <v>0</v>
      </c>
      <c r="L351" s="592">
        <f>SUM(L349:L350)</f>
        <v>0</v>
      </c>
      <c r="M351" s="592">
        <f>SUM(M349:M350)</f>
        <v>0</v>
      </c>
      <c r="N351" s="584">
        <f>SUM(N349:N350)</f>
        <v>0</v>
      </c>
    </row>
    <row r="352" spans="1:16" s="3" customFormat="1" ht="22.5" customHeight="1">
      <c r="A352" s="319">
        <v>345</v>
      </c>
      <c r="B352" s="144"/>
      <c r="C352" s="145">
        <f>C347+1</f>
        <v>45</v>
      </c>
      <c r="D352" s="146" t="s">
        <v>97</v>
      </c>
      <c r="E352" s="188" t="s">
        <v>95</v>
      </c>
      <c r="F352" s="147">
        <v>22238</v>
      </c>
      <c r="G352" s="147"/>
      <c r="H352" s="148"/>
      <c r="I352" s="157"/>
      <c r="J352" s="158"/>
      <c r="K352" s="158"/>
      <c r="L352" s="158"/>
      <c r="M352" s="158"/>
      <c r="N352" s="159"/>
      <c r="P352" s="11"/>
    </row>
    <row r="353" spans="1:14" s="1362" customFormat="1" ht="18" customHeight="1">
      <c r="A353" s="319">
        <v>346</v>
      </c>
      <c r="B353" s="1354"/>
      <c r="C353" s="1355"/>
      <c r="D353" s="1356" t="s">
        <v>453</v>
      </c>
      <c r="E353" s="1355"/>
      <c r="F353" s="1357"/>
      <c r="G353" s="1357"/>
      <c r="H353" s="1358"/>
      <c r="I353" s="1359">
        <f>SUM(J353:N353)</f>
        <v>0</v>
      </c>
      <c r="J353" s="1360"/>
      <c r="K353" s="1360"/>
      <c r="L353" s="1360"/>
      <c r="M353" s="1360"/>
      <c r="N353" s="1361"/>
    </row>
    <row r="354" spans="1:14" s="97" customFormat="1" ht="18" customHeight="1">
      <c r="A354" s="319">
        <v>347</v>
      </c>
      <c r="B354" s="1220"/>
      <c r="C354" s="1221"/>
      <c r="D354" s="751" t="s">
        <v>1080</v>
      </c>
      <c r="E354" s="197"/>
      <c r="F354" s="1222"/>
      <c r="G354" s="1222"/>
      <c r="H354" s="1223"/>
      <c r="I354" s="157">
        <f>SUM(J354:N354)</f>
        <v>0</v>
      </c>
      <c r="J354" s="592">
        <v>0</v>
      </c>
      <c r="K354" s="592">
        <v>0</v>
      </c>
      <c r="L354" s="592">
        <v>0</v>
      </c>
      <c r="M354" s="592">
        <v>0</v>
      </c>
      <c r="N354" s="584">
        <v>0</v>
      </c>
    </row>
    <row r="355" spans="1:14" s="11" customFormat="1" ht="18" customHeight="1">
      <c r="A355" s="319">
        <v>348</v>
      </c>
      <c r="B355" s="152"/>
      <c r="C355" s="153"/>
      <c r="D355" s="750" t="s">
        <v>644</v>
      </c>
      <c r="E355" s="182"/>
      <c r="F355" s="155"/>
      <c r="G355" s="155"/>
      <c r="H355" s="156"/>
      <c r="I355" s="1047">
        <f>SUM(J355:N355)</f>
        <v>0</v>
      </c>
      <c r="J355" s="205"/>
      <c r="K355" s="205"/>
      <c r="L355" s="205"/>
      <c r="M355" s="205"/>
      <c r="N355" s="206"/>
    </row>
    <row r="356" spans="1:14" s="11" customFormat="1" ht="18" customHeight="1">
      <c r="A356" s="319">
        <v>349</v>
      </c>
      <c r="B356" s="152"/>
      <c r="C356" s="153"/>
      <c r="D356" s="751" t="s">
        <v>1120</v>
      </c>
      <c r="E356" s="182"/>
      <c r="F356" s="155"/>
      <c r="G356" s="155"/>
      <c r="H356" s="156"/>
      <c r="I356" s="157">
        <f>SUM(J356:N356)</f>
        <v>0</v>
      </c>
      <c r="J356" s="592">
        <f>SUM(J354:J355)</f>
        <v>0</v>
      </c>
      <c r="K356" s="592">
        <f>SUM(K354:K355)</f>
        <v>0</v>
      </c>
      <c r="L356" s="592">
        <f>SUM(L354:L355)</f>
        <v>0</v>
      </c>
      <c r="M356" s="592">
        <f>SUM(M354:M355)</f>
        <v>0</v>
      </c>
      <c r="N356" s="584">
        <f>SUM(N354:N355)</f>
        <v>0</v>
      </c>
    </row>
    <row r="357" spans="1:16" s="3" customFormat="1" ht="22.5" customHeight="1">
      <c r="A357" s="319">
        <v>350</v>
      </c>
      <c r="B357" s="144"/>
      <c r="C357" s="145">
        <f>C352+1</f>
        <v>46</v>
      </c>
      <c r="D357" s="146" t="s">
        <v>321</v>
      </c>
      <c r="E357" s="188" t="s">
        <v>95</v>
      </c>
      <c r="F357" s="147">
        <v>15985</v>
      </c>
      <c r="G357" s="147"/>
      <c r="H357" s="148"/>
      <c r="I357" s="157"/>
      <c r="J357" s="158"/>
      <c r="K357" s="158"/>
      <c r="L357" s="158"/>
      <c r="M357" s="158"/>
      <c r="N357" s="159"/>
      <c r="P357" s="11"/>
    </row>
    <row r="358" spans="1:14" s="1362" customFormat="1" ht="18" customHeight="1">
      <c r="A358" s="319">
        <v>351</v>
      </c>
      <c r="B358" s="1354"/>
      <c r="C358" s="1355"/>
      <c r="D358" s="1356" t="s">
        <v>453</v>
      </c>
      <c r="E358" s="1355"/>
      <c r="F358" s="1357"/>
      <c r="G358" s="1357"/>
      <c r="H358" s="1358"/>
      <c r="I358" s="1359">
        <f>SUM(J358:N358)</f>
        <v>0</v>
      </c>
      <c r="J358" s="1360"/>
      <c r="K358" s="1360"/>
      <c r="L358" s="1360"/>
      <c r="M358" s="1360"/>
      <c r="N358" s="1361"/>
    </row>
    <row r="359" spans="1:14" s="97" customFormat="1" ht="18" customHeight="1">
      <c r="A359" s="319">
        <v>352</v>
      </c>
      <c r="B359" s="1220"/>
      <c r="C359" s="1221"/>
      <c r="D359" s="751" t="s">
        <v>1080</v>
      </c>
      <c r="E359" s="197"/>
      <c r="F359" s="1222"/>
      <c r="G359" s="1222"/>
      <c r="H359" s="1223"/>
      <c r="I359" s="157">
        <f>SUM(J359:N359)</f>
        <v>0</v>
      </c>
      <c r="J359" s="592">
        <v>0</v>
      </c>
      <c r="K359" s="592">
        <v>0</v>
      </c>
      <c r="L359" s="592">
        <v>0</v>
      </c>
      <c r="M359" s="592">
        <v>0</v>
      </c>
      <c r="N359" s="584">
        <v>0</v>
      </c>
    </row>
    <row r="360" spans="1:14" s="11" customFormat="1" ht="18" customHeight="1">
      <c r="A360" s="319">
        <v>353</v>
      </c>
      <c r="B360" s="152"/>
      <c r="C360" s="153"/>
      <c r="D360" s="750" t="s">
        <v>644</v>
      </c>
      <c r="E360" s="182"/>
      <c r="F360" s="155"/>
      <c r="G360" s="155"/>
      <c r="H360" s="156"/>
      <c r="I360" s="1047">
        <f>SUM(J360:N360)</f>
        <v>0</v>
      </c>
      <c r="J360" s="205"/>
      <c r="K360" s="205"/>
      <c r="L360" s="205"/>
      <c r="M360" s="205"/>
      <c r="N360" s="206"/>
    </row>
    <row r="361" spans="1:14" s="11" customFormat="1" ht="18" customHeight="1">
      <c r="A361" s="319">
        <v>354</v>
      </c>
      <c r="B361" s="152"/>
      <c r="C361" s="153"/>
      <c r="D361" s="751" t="s">
        <v>1120</v>
      </c>
      <c r="E361" s="182"/>
      <c r="F361" s="155"/>
      <c r="G361" s="155"/>
      <c r="H361" s="156"/>
      <c r="I361" s="157">
        <f>SUM(J361:N361)</f>
        <v>0</v>
      </c>
      <c r="J361" s="592">
        <f>SUM(J359:J360)</f>
        <v>0</v>
      </c>
      <c r="K361" s="592">
        <f>SUM(K359:K360)</f>
        <v>0</v>
      </c>
      <c r="L361" s="592">
        <f>SUM(L359:L360)</f>
        <v>0</v>
      </c>
      <c r="M361" s="592">
        <f>SUM(M359:M360)</f>
        <v>0</v>
      </c>
      <c r="N361" s="584">
        <f>SUM(N359:N360)</f>
        <v>0</v>
      </c>
    </row>
    <row r="362" spans="1:16" s="3" customFormat="1" ht="22.5" customHeight="1">
      <c r="A362" s="319">
        <v>355</v>
      </c>
      <c r="B362" s="144"/>
      <c r="C362" s="145">
        <f>C357+1</f>
        <v>47</v>
      </c>
      <c r="D362" s="146" t="s">
        <v>322</v>
      </c>
      <c r="E362" s="188" t="s">
        <v>95</v>
      </c>
      <c r="F362" s="147">
        <v>9626</v>
      </c>
      <c r="G362" s="147"/>
      <c r="H362" s="148"/>
      <c r="I362" s="157"/>
      <c r="J362" s="158"/>
      <c r="K362" s="158"/>
      <c r="L362" s="158"/>
      <c r="M362" s="158"/>
      <c r="N362" s="159"/>
      <c r="P362" s="11"/>
    </row>
    <row r="363" spans="1:14" s="1362" customFormat="1" ht="18" customHeight="1">
      <c r="A363" s="319">
        <v>356</v>
      </c>
      <c r="B363" s="1354"/>
      <c r="C363" s="1355"/>
      <c r="D363" s="1356" t="s">
        <v>453</v>
      </c>
      <c r="E363" s="1355"/>
      <c r="F363" s="1357"/>
      <c r="G363" s="1357"/>
      <c r="H363" s="1358"/>
      <c r="I363" s="1359">
        <f>SUM(J363:N363)</f>
        <v>0</v>
      </c>
      <c r="J363" s="1360"/>
      <c r="K363" s="1360"/>
      <c r="L363" s="1360"/>
      <c r="M363" s="1360"/>
      <c r="N363" s="1361"/>
    </row>
    <row r="364" spans="1:14" s="97" customFormat="1" ht="18" customHeight="1">
      <c r="A364" s="319">
        <v>357</v>
      </c>
      <c r="B364" s="1220"/>
      <c r="C364" s="1221"/>
      <c r="D364" s="751" t="s">
        <v>1080</v>
      </c>
      <c r="E364" s="197"/>
      <c r="F364" s="1222"/>
      <c r="G364" s="1222"/>
      <c r="H364" s="1223"/>
      <c r="I364" s="157">
        <f>SUM(J364:N364)</f>
        <v>0</v>
      </c>
      <c r="J364" s="592">
        <v>0</v>
      </c>
      <c r="K364" s="592">
        <v>0</v>
      </c>
      <c r="L364" s="592">
        <v>0</v>
      </c>
      <c r="M364" s="592">
        <v>0</v>
      </c>
      <c r="N364" s="584">
        <v>0</v>
      </c>
    </row>
    <row r="365" spans="1:14" s="11" customFormat="1" ht="18" customHeight="1">
      <c r="A365" s="319">
        <v>358</v>
      </c>
      <c r="B365" s="152"/>
      <c r="C365" s="153"/>
      <c r="D365" s="750" t="s">
        <v>644</v>
      </c>
      <c r="E365" s="182"/>
      <c r="F365" s="155"/>
      <c r="G365" s="155"/>
      <c r="H365" s="156"/>
      <c r="I365" s="1047">
        <f>SUM(J365:N365)</f>
        <v>0</v>
      </c>
      <c r="J365" s="205"/>
      <c r="K365" s="205"/>
      <c r="L365" s="205"/>
      <c r="M365" s="205"/>
      <c r="N365" s="206"/>
    </row>
    <row r="366" spans="1:16" s="11" customFormat="1" ht="18" customHeight="1">
      <c r="A366" s="319">
        <v>359</v>
      </c>
      <c r="B366" s="152"/>
      <c r="C366" s="153"/>
      <c r="D366" s="751" t="s">
        <v>1120</v>
      </c>
      <c r="E366" s="182"/>
      <c r="F366" s="155"/>
      <c r="G366" s="155"/>
      <c r="H366" s="156"/>
      <c r="I366" s="157">
        <f>SUM(J366:N366)</f>
        <v>0</v>
      </c>
      <c r="J366" s="592">
        <f>SUM(J364:J365)</f>
        <v>0</v>
      </c>
      <c r="K366" s="592">
        <f>SUM(K364:K365)</f>
        <v>0</v>
      </c>
      <c r="L366" s="592">
        <f>SUM(L364:L365)</f>
        <v>0</v>
      </c>
      <c r="M366" s="592">
        <f>SUM(M364:M365)</f>
        <v>0</v>
      </c>
      <c r="N366" s="584">
        <f>SUM(N364:N365)</f>
        <v>0</v>
      </c>
      <c r="O366" s="1049"/>
      <c r="P366" s="1049"/>
    </row>
    <row r="367" spans="1:16" s="3" customFormat="1" ht="22.5" customHeight="1">
      <c r="A367" s="319">
        <v>360</v>
      </c>
      <c r="B367" s="144"/>
      <c r="C367" s="145">
        <f>C362+1</f>
        <v>48</v>
      </c>
      <c r="D367" s="146" t="s">
        <v>323</v>
      </c>
      <c r="E367" s="188" t="s">
        <v>24</v>
      </c>
      <c r="F367" s="147">
        <v>779</v>
      </c>
      <c r="G367" s="147"/>
      <c r="H367" s="148"/>
      <c r="I367" s="157"/>
      <c r="J367" s="158"/>
      <c r="K367" s="158"/>
      <c r="L367" s="158"/>
      <c r="M367" s="158"/>
      <c r="N367" s="159"/>
      <c r="P367" s="11"/>
    </row>
    <row r="368" spans="1:14" s="1362" customFormat="1" ht="18" customHeight="1">
      <c r="A368" s="319">
        <v>361</v>
      </c>
      <c r="B368" s="1354"/>
      <c r="C368" s="1355"/>
      <c r="D368" s="1356" t="s">
        <v>453</v>
      </c>
      <c r="E368" s="1355"/>
      <c r="F368" s="1357"/>
      <c r="G368" s="1357"/>
      <c r="H368" s="1358"/>
      <c r="I368" s="1359">
        <f>SUM(J368:N368)</f>
        <v>0</v>
      </c>
      <c r="J368" s="1360"/>
      <c r="K368" s="1360"/>
      <c r="L368" s="1360"/>
      <c r="M368" s="1360"/>
      <c r="N368" s="1361"/>
    </row>
    <row r="369" spans="1:14" s="97" customFormat="1" ht="18" customHeight="1">
      <c r="A369" s="319">
        <v>362</v>
      </c>
      <c r="B369" s="1220"/>
      <c r="C369" s="1221"/>
      <c r="D369" s="751" t="s">
        <v>1080</v>
      </c>
      <c r="E369" s="197"/>
      <c r="F369" s="1222"/>
      <c r="G369" s="1222"/>
      <c r="H369" s="1223"/>
      <c r="I369" s="157">
        <f>SUM(J369:N369)</f>
        <v>0</v>
      </c>
      <c r="J369" s="592">
        <v>0</v>
      </c>
      <c r="K369" s="592">
        <v>0</v>
      </c>
      <c r="L369" s="592">
        <v>0</v>
      </c>
      <c r="M369" s="592">
        <v>0</v>
      </c>
      <c r="N369" s="584">
        <v>0</v>
      </c>
    </row>
    <row r="370" spans="1:14" s="11" customFormat="1" ht="18" customHeight="1">
      <c r="A370" s="319">
        <v>363</v>
      </c>
      <c r="B370" s="152"/>
      <c r="C370" s="153"/>
      <c r="D370" s="750" t="s">
        <v>644</v>
      </c>
      <c r="E370" s="182"/>
      <c r="F370" s="155"/>
      <c r="G370" s="155"/>
      <c r="H370" s="156"/>
      <c r="I370" s="1047">
        <f>SUM(J370:N370)</f>
        <v>0</v>
      </c>
      <c r="J370" s="205"/>
      <c r="K370" s="205"/>
      <c r="L370" s="205"/>
      <c r="M370" s="205"/>
      <c r="N370" s="206"/>
    </row>
    <row r="371" spans="1:14" s="11" customFormat="1" ht="18" customHeight="1">
      <c r="A371" s="319">
        <v>364</v>
      </c>
      <c r="B371" s="152"/>
      <c r="C371" s="153"/>
      <c r="D371" s="751" t="s">
        <v>1120</v>
      </c>
      <c r="E371" s="182"/>
      <c r="F371" s="155"/>
      <c r="G371" s="155"/>
      <c r="H371" s="156"/>
      <c r="I371" s="157">
        <f>SUM(J371:N371)</f>
        <v>0</v>
      </c>
      <c r="J371" s="592">
        <f>SUM(J369:J370)</f>
        <v>0</v>
      </c>
      <c r="K371" s="592">
        <f>SUM(K369:K370)</f>
        <v>0</v>
      </c>
      <c r="L371" s="592">
        <f>SUM(L369:L370)</f>
        <v>0</v>
      </c>
      <c r="M371" s="592">
        <f>SUM(M369:M370)</f>
        <v>0</v>
      </c>
      <c r="N371" s="584">
        <f>SUM(N369:N370)</f>
        <v>0</v>
      </c>
    </row>
    <row r="372" spans="1:16" s="3" customFormat="1" ht="22.5" customHeight="1">
      <c r="A372" s="319">
        <v>365</v>
      </c>
      <c r="B372" s="144"/>
      <c r="C372" s="145">
        <f>C367+1</f>
        <v>49</v>
      </c>
      <c r="D372" s="146" t="s">
        <v>324</v>
      </c>
      <c r="E372" s="188" t="s">
        <v>24</v>
      </c>
      <c r="F372" s="147">
        <v>8435</v>
      </c>
      <c r="G372" s="147"/>
      <c r="H372" s="148"/>
      <c r="I372" s="157"/>
      <c r="J372" s="158"/>
      <c r="K372" s="158"/>
      <c r="L372" s="158"/>
      <c r="M372" s="158"/>
      <c r="N372" s="159"/>
      <c r="P372" s="11"/>
    </row>
    <row r="373" spans="1:14" s="1362" customFormat="1" ht="18" customHeight="1">
      <c r="A373" s="319">
        <v>366</v>
      </c>
      <c r="B373" s="1354"/>
      <c r="C373" s="1355"/>
      <c r="D373" s="1356" t="s">
        <v>453</v>
      </c>
      <c r="E373" s="1355"/>
      <c r="F373" s="1357"/>
      <c r="G373" s="1357"/>
      <c r="H373" s="1358"/>
      <c r="I373" s="1359">
        <f>SUM(J373:N373)</f>
        <v>0</v>
      </c>
      <c r="J373" s="1360"/>
      <c r="K373" s="1360"/>
      <c r="L373" s="1360"/>
      <c r="M373" s="1360"/>
      <c r="N373" s="1361"/>
    </row>
    <row r="374" spans="1:14" s="97" customFormat="1" ht="18" customHeight="1">
      <c r="A374" s="319">
        <v>367</v>
      </c>
      <c r="B374" s="1220"/>
      <c r="C374" s="1221"/>
      <c r="D374" s="751" t="s">
        <v>1080</v>
      </c>
      <c r="E374" s="1221"/>
      <c r="F374" s="1222"/>
      <c r="G374" s="1222"/>
      <c r="H374" s="1223"/>
      <c r="I374" s="157">
        <f>SUM(J374:N374)</f>
        <v>0</v>
      </c>
      <c r="J374" s="592">
        <v>0</v>
      </c>
      <c r="K374" s="592">
        <v>0</v>
      </c>
      <c r="L374" s="592">
        <v>0</v>
      </c>
      <c r="M374" s="592">
        <v>0</v>
      </c>
      <c r="N374" s="584">
        <v>0</v>
      </c>
    </row>
    <row r="375" spans="1:14" s="11" customFormat="1" ht="18" customHeight="1">
      <c r="A375" s="319">
        <v>368</v>
      </c>
      <c r="B375" s="152"/>
      <c r="C375" s="153"/>
      <c r="D375" s="750" t="s">
        <v>644</v>
      </c>
      <c r="E375" s="153"/>
      <c r="F375" s="155"/>
      <c r="G375" s="155"/>
      <c r="H375" s="156"/>
      <c r="I375" s="1047">
        <f>SUM(J375:N375)</f>
        <v>0</v>
      </c>
      <c r="J375" s="205"/>
      <c r="K375" s="205"/>
      <c r="L375" s="205"/>
      <c r="M375" s="205"/>
      <c r="N375" s="206"/>
    </row>
    <row r="376" spans="1:14" s="11" customFormat="1" ht="18" customHeight="1">
      <c r="A376" s="319">
        <v>369</v>
      </c>
      <c r="B376" s="152"/>
      <c r="C376" s="153"/>
      <c r="D376" s="751" t="s">
        <v>1120</v>
      </c>
      <c r="E376" s="153"/>
      <c r="F376" s="155"/>
      <c r="G376" s="155"/>
      <c r="H376" s="156"/>
      <c r="I376" s="157">
        <f>SUM(J376:N376)</f>
        <v>0</v>
      </c>
      <c r="J376" s="592">
        <f>SUM(J373:J375)</f>
        <v>0</v>
      </c>
      <c r="K376" s="592">
        <f>SUM(K373:K375)</f>
        <v>0</v>
      </c>
      <c r="L376" s="592">
        <f>SUM(L373:L375)</f>
        <v>0</v>
      </c>
      <c r="M376" s="592">
        <f>SUM(M373:M375)</f>
        <v>0</v>
      </c>
      <c r="N376" s="584">
        <f>SUM(N373:N375)</f>
        <v>0</v>
      </c>
    </row>
    <row r="377" spans="1:16" s="3" customFormat="1" ht="22.5" customHeight="1">
      <c r="A377" s="319">
        <v>370</v>
      </c>
      <c r="B377" s="144"/>
      <c r="C377" s="145">
        <f>C372+1</f>
        <v>50</v>
      </c>
      <c r="D377" s="146" t="s">
        <v>412</v>
      </c>
      <c r="E377" s="145" t="s">
        <v>24</v>
      </c>
      <c r="F377" s="147">
        <f>SUM(F378:F413)</f>
        <v>0</v>
      </c>
      <c r="G377" s="147">
        <f>SUM(G378:G413)</f>
        <v>26200</v>
      </c>
      <c r="H377" s="148">
        <f>SUM(H378:H413)</f>
        <v>18919</v>
      </c>
      <c r="I377" s="164"/>
      <c r="J377" s="165"/>
      <c r="K377" s="165"/>
      <c r="L377" s="165"/>
      <c r="M377" s="165"/>
      <c r="N377" s="166"/>
      <c r="O377" s="11"/>
      <c r="P377" s="11"/>
    </row>
    <row r="378" spans="1:14" s="1362" customFormat="1" ht="18" customHeight="1">
      <c r="A378" s="319">
        <v>371</v>
      </c>
      <c r="B378" s="1354"/>
      <c r="C378" s="1355"/>
      <c r="D378" s="1356" t="s">
        <v>453</v>
      </c>
      <c r="E378" s="1355"/>
      <c r="F378" s="1357"/>
      <c r="G378" s="1357"/>
      <c r="H378" s="1358"/>
      <c r="I378" s="1359">
        <f>SUM(J378:N378)</f>
        <v>25900</v>
      </c>
      <c r="J378" s="1360">
        <f>J383+J388+J393+J398+J403+J408+J413+J418</f>
        <v>0</v>
      </c>
      <c r="K378" s="1360">
        <f>K383+K388+K393+K398+K403+K408+K413+K418</f>
        <v>0</v>
      </c>
      <c r="L378" s="1360">
        <f>L383+L388+L393+L398+L403+L408+L413+L418</f>
        <v>0</v>
      </c>
      <c r="M378" s="1360">
        <f>M383+M388+M393+M398+M403+M408+M413+M418</f>
        <v>25900</v>
      </c>
      <c r="N378" s="1361">
        <f>N383+N388+N393+N398+N403+N408+N413+N418</f>
        <v>0</v>
      </c>
    </row>
    <row r="379" spans="1:14" s="97" customFormat="1" ht="18" customHeight="1">
      <c r="A379" s="319">
        <v>372</v>
      </c>
      <c r="B379" s="1220"/>
      <c r="C379" s="1221"/>
      <c r="D379" s="751" t="s">
        <v>1080</v>
      </c>
      <c r="E379" s="1221"/>
      <c r="F379" s="1222"/>
      <c r="G379" s="1222"/>
      <c r="H379" s="1223"/>
      <c r="I379" s="157">
        <f>SUM(J379:N379)</f>
        <v>25900</v>
      </c>
      <c r="J379" s="592">
        <v>0</v>
      </c>
      <c r="K379" s="592">
        <v>0</v>
      </c>
      <c r="L379" s="592">
        <v>0</v>
      </c>
      <c r="M379" s="592">
        <v>25900</v>
      </c>
      <c r="N379" s="584">
        <v>0</v>
      </c>
    </row>
    <row r="380" spans="1:14" s="11" customFormat="1" ht="18" customHeight="1">
      <c r="A380" s="319">
        <v>373</v>
      </c>
      <c r="B380" s="152"/>
      <c r="C380" s="153"/>
      <c r="D380" s="750" t="s">
        <v>644</v>
      </c>
      <c r="E380" s="153"/>
      <c r="F380" s="155"/>
      <c r="G380" s="155"/>
      <c r="H380" s="156"/>
      <c r="I380" s="1047">
        <f>SUM(J380:N380)</f>
        <v>0</v>
      </c>
      <c r="J380" s="205"/>
      <c r="K380" s="205"/>
      <c r="L380" s="205"/>
      <c r="M380" s="205"/>
      <c r="N380" s="206"/>
    </row>
    <row r="381" spans="1:14" s="11" customFormat="1" ht="18" customHeight="1">
      <c r="A381" s="319">
        <v>374</v>
      </c>
      <c r="B381" s="152"/>
      <c r="C381" s="153"/>
      <c r="D381" s="751" t="s">
        <v>1120</v>
      </c>
      <c r="E381" s="153"/>
      <c r="F381" s="155"/>
      <c r="G381" s="155"/>
      <c r="H381" s="156"/>
      <c r="I381" s="157">
        <f>SUM(J381:N381)</f>
        <v>25900</v>
      </c>
      <c r="J381" s="592">
        <f>SUM(J379:J380)</f>
        <v>0</v>
      </c>
      <c r="K381" s="592">
        <f>SUM(K379:K380)</f>
        <v>0</v>
      </c>
      <c r="L381" s="592">
        <f>SUM(L379:L380)</f>
        <v>0</v>
      </c>
      <c r="M381" s="592">
        <f>SUM(M379:M380)</f>
        <v>25900</v>
      </c>
      <c r="N381" s="584">
        <f>SUM(N379:N380)</f>
        <v>0</v>
      </c>
    </row>
    <row r="382" spans="1:16" s="214" customFormat="1" ht="18" customHeight="1">
      <c r="A382" s="319">
        <v>375</v>
      </c>
      <c r="B382" s="208"/>
      <c r="C382" s="209"/>
      <c r="D382" s="585" t="s">
        <v>423</v>
      </c>
      <c r="E382" s="209"/>
      <c r="F382" s="210"/>
      <c r="G382" s="210">
        <v>8000</v>
      </c>
      <c r="H382" s="211">
        <v>4527</v>
      </c>
      <c r="I382" s="215"/>
      <c r="J382" s="212"/>
      <c r="K382" s="212"/>
      <c r="L382" s="212"/>
      <c r="M382" s="212"/>
      <c r="N382" s="213"/>
      <c r="P382" s="11"/>
    </row>
    <row r="383" spans="1:16" s="1371" customFormat="1" ht="18" customHeight="1">
      <c r="A383" s="319">
        <v>376</v>
      </c>
      <c r="B383" s="1364"/>
      <c r="C383" s="1365"/>
      <c r="D383" s="1366" t="s">
        <v>453</v>
      </c>
      <c r="E383" s="1365"/>
      <c r="F383" s="1367"/>
      <c r="G383" s="1367"/>
      <c r="H383" s="1368"/>
      <c r="I383" s="1369">
        <f>SUM(J383:N383)</f>
        <v>6000</v>
      </c>
      <c r="J383" s="1363"/>
      <c r="K383" s="1363"/>
      <c r="L383" s="1363"/>
      <c r="M383" s="1363">
        <v>6000</v>
      </c>
      <c r="N383" s="1370"/>
      <c r="P383" s="1362"/>
    </row>
    <row r="384" spans="1:16" s="137" customFormat="1" ht="18" customHeight="1">
      <c r="A384" s="319">
        <v>377</v>
      </c>
      <c r="B384" s="1224"/>
      <c r="C384" s="1225"/>
      <c r="D384" s="763" t="s">
        <v>1080</v>
      </c>
      <c r="E384" s="1225"/>
      <c r="F384" s="1226"/>
      <c r="G384" s="1226"/>
      <c r="H384" s="1227"/>
      <c r="I384" s="181">
        <f>SUM(J384:N384)</f>
        <v>6000</v>
      </c>
      <c r="J384" s="583">
        <v>0</v>
      </c>
      <c r="K384" s="583">
        <v>0</v>
      </c>
      <c r="L384" s="583">
        <v>0</v>
      </c>
      <c r="M384" s="583">
        <v>6000</v>
      </c>
      <c r="N384" s="1115">
        <v>0</v>
      </c>
      <c r="P384" s="97"/>
    </row>
    <row r="385" spans="1:16" s="12" customFormat="1" ht="18" customHeight="1">
      <c r="A385" s="319">
        <v>378</v>
      </c>
      <c r="B385" s="168"/>
      <c r="C385" s="177"/>
      <c r="D385" s="586" t="s">
        <v>644</v>
      </c>
      <c r="E385" s="177"/>
      <c r="F385" s="179"/>
      <c r="G385" s="179"/>
      <c r="H385" s="180"/>
      <c r="I385" s="1047">
        <f>SUM(J385:N385)</f>
        <v>0</v>
      </c>
      <c r="J385" s="205"/>
      <c r="K385" s="205"/>
      <c r="L385" s="205"/>
      <c r="M385" s="205"/>
      <c r="N385" s="206"/>
      <c r="P385" s="11"/>
    </row>
    <row r="386" spans="1:16" s="12" customFormat="1" ht="18" customHeight="1">
      <c r="A386" s="319">
        <v>379</v>
      </c>
      <c r="B386" s="168"/>
      <c r="C386" s="177"/>
      <c r="D386" s="763" t="s">
        <v>1120</v>
      </c>
      <c r="E386" s="177"/>
      <c r="F386" s="179"/>
      <c r="G386" s="179"/>
      <c r="H386" s="180"/>
      <c r="I386" s="181">
        <f>SUM(J386:N386)</f>
        <v>6000</v>
      </c>
      <c r="J386" s="583">
        <f>SUM(J384:J385)</f>
        <v>0</v>
      </c>
      <c r="K386" s="583">
        <f>SUM(K384:K385)</f>
        <v>0</v>
      </c>
      <c r="L386" s="583">
        <f>SUM(L384:L385)</f>
        <v>0</v>
      </c>
      <c r="M386" s="583">
        <f>SUM(M384:M385)</f>
        <v>6000</v>
      </c>
      <c r="N386" s="1115">
        <f>SUM(N384:N385)</f>
        <v>0</v>
      </c>
      <c r="P386" s="11"/>
    </row>
    <row r="387" spans="1:16" s="239" customFormat="1" ht="18" customHeight="1">
      <c r="A387" s="319">
        <v>380</v>
      </c>
      <c r="B387" s="232"/>
      <c r="C387" s="233"/>
      <c r="D387" s="588" t="s">
        <v>592</v>
      </c>
      <c r="E387" s="233"/>
      <c r="F387" s="234"/>
      <c r="G387" s="234">
        <v>13000</v>
      </c>
      <c r="H387" s="235">
        <v>11476</v>
      </c>
      <c r="I387" s="236"/>
      <c r="J387" s="237"/>
      <c r="K387" s="237"/>
      <c r="L387" s="237"/>
      <c r="M387" s="237"/>
      <c r="N387" s="238"/>
      <c r="P387" s="11"/>
    </row>
    <row r="388" spans="1:16" s="1371" customFormat="1" ht="18" customHeight="1">
      <c r="A388" s="319">
        <v>381</v>
      </c>
      <c r="B388" s="1364"/>
      <c r="C388" s="1365"/>
      <c r="D388" s="1366" t="s">
        <v>453</v>
      </c>
      <c r="E388" s="1365"/>
      <c r="F388" s="1367"/>
      <c r="G388" s="1367"/>
      <c r="H388" s="1368"/>
      <c r="I388" s="1369">
        <f>SUM(J388:N388)</f>
        <v>13000</v>
      </c>
      <c r="J388" s="1363"/>
      <c r="K388" s="1363"/>
      <c r="L388" s="1363"/>
      <c r="M388" s="1363">
        <v>13000</v>
      </c>
      <c r="N388" s="1370"/>
      <c r="P388" s="1362"/>
    </row>
    <row r="389" spans="1:16" s="137" customFormat="1" ht="18" customHeight="1">
      <c r="A389" s="319">
        <v>382</v>
      </c>
      <c r="B389" s="1224"/>
      <c r="C389" s="1225"/>
      <c r="D389" s="763" t="s">
        <v>1080</v>
      </c>
      <c r="E389" s="1225"/>
      <c r="F389" s="1226"/>
      <c r="G389" s="1226"/>
      <c r="H389" s="1227"/>
      <c r="I389" s="181">
        <f>SUM(J389:N389)</f>
        <v>13000</v>
      </c>
      <c r="J389" s="583">
        <v>0</v>
      </c>
      <c r="K389" s="583">
        <v>0</v>
      </c>
      <c r="L389" s="583">
        <v>0</v>
      </c>
      <c r="M389" s="583">
        <v>13000</v>
      </c>
      <c r="N389" s="1115">
        <v>0</v>
      </c>
      <c r="P389" s="97"/>
    </row>
    <row r="390" spans="1:16" s="12" customFormat="1" ht="18" customHeight="1">
      <c r="A390" s="319">
        <v>383</v>
      </c>
      <c r="B390" s="168"/>
      <c r="C390" s="177"/>
      <c r="D390" s="586" t="s">
        <v>644</v>
      </c>
      <c r="E390" s="177"/>
      <c r="F390" s="179"/>
      <c r="G390" s="179"/>
      <c r="H390" s="180"/>
      <c r="I390" s="1047">
        <f>SUM(J390:N390)</f>
        <v>0</v>
      </c>
      <c r="J390" s="205"/>
      <c r="K390" s="205"/>
      <c r="L390" s="205"/>
      <c r="M390" s="205"/>
      <c r="N390" s="206"/>
      <c r="P390" s="11"/>
    </row>
    <row r="391" spans="1:16" s="12" customFormat="1" ht="18" customHeight="1">
      <c r="A391" s="319">
        <v>384</v>
      </c>
      <c r="B391" s="168"/>
      <c r="C391" s="177"/>
      <c r="D391" s="763" t="s">
        <v>1120</v>
      </c>
      <c r="E391" s="177"/>
      <c r="F391" s="179"/>
      <c r="G391" s="179"/>
      <c r="H391" s="180"/>
      <c r="I391" s="181">
        <f>SUM(J391:N391)</f>
        <v>13000</v>
      </c>
      <c r="J391" s="583">
        <f>SUM(J389:J390)</f>
        <v>0</v>
      </c>
      <c r="K391" s="583">
        <f>SUM(K389:K390)</f>
        <v>0</v>
      </c>
      <c r="L391" s="583">
        <f>SUM(L389:L390)</f>
        <v>0</v>
      </c>
      <c r="M391" s="583">
        <f>SUM(M389:M390)</f>
        <v>13000</v>
      </c>
      <c r="N391" s="1115">
        <f>SUM(N389:N390)</f>
        <v>0</v>
      </c>
      <c r="P391" s="11"/>
    </row>
    <row r="392" spans="1:16" s="239" customFormat="1" ht="18" customHeight="1">
      <c r="A392" s="319">
        <v>385</v>
      </c>
      <c r="B392" s="232"/>
      <c r="C392" s="233"/>
      <c r="D392" s="588" t="s">
        <v>593</v>
      </c>
      <c r="E392" s="233"/>
      <c r="F392" s="234"/>
      <c r="G392" s="234">
        <v>100</v>
      </c>
      <c r="H392" s="235">
        <v>0</v>
      </c>
      <c r="I392" s="236"/>
      <c r="J392" s="237"/>
      <c r="K392" s="237"/>
      <c r="L392" s="237"/>
      <c r="M392" s="237"/>
      <c r="N392" s="238"/>
      <c r="P392" s="11"/>
    </row>
    <row r="393" spans="1:16" s="1371" customFormat="1" ht="18" customHeight="1">
      <c r="A393" s="319">
        <v>386</v>
      </c>
      <c r="B393" s="1364"/>
      <c r="C393" s="1365"/>
      <c r="D393" s="1366" t="s">
        <v>453</v>
      </c>
      <c r="E393" s="1365"/>
      <c r="F393" s="1367"/>
      <c r="G393" s="1367"/>
      <c r="H393" s="1368"/>
      <c r="I393" s="1369">
        <f>SUM(J393:N393)</f>
        <v>100</v>
      </c>
      <c r="J393" s="1363"/>
      <c r="K393" s="1363"/>
      <c r="L393" s="1363"/>
      <c r="M393" s="1363">
        <v>100</v>
      </c>
      <c r="N393" s="1370"/>
      <c r="P393" s="1362"/>
    </row>
    <row r="394" spans="1:16" s="137" customFormat="1" ht="18" customHeight="1">
      <c r="A394" s="319">
        <v>387</v>
      </c>
      <c r="B394" s="1224"/>
      <c r="C394" s="1225"/>
      <c r="D394" s="763" t="s">
        <v>1080</v>
      </c>
      <c r="E394" s="1225"/>
      <c r="F394" s="1226"/>
      <c r="G394" s="1226"/>
      <c r="H394" s="1227"/>
      <c r="I394" s="181">
        <f>SUM(J394:N394)</f>
        <v>100</v>
      </c>
      <c r="J394" s="583">
        <v>0</v>
      </c>
      <c r="K394" s="583">
        <v>0</v>
      </c>
      <c r="L394" s="583">
        <v>0</v>
      </c>
      <c r="M394" s="583">
        <v>100</v>
      </c>
      <c r="N394" s="1115">
        <v>0</v>
      </c>
      <c r="P394" s="97"/>
    </row>
    <row r="395" spans="1:16" s="12" customFormat="1" ht="18" customHeight="1">
      <c r="A395" s="319">
        <v>388</v>
      </c>
      <c r="B395" s="168"/>
      <c r="C395" s="177"/>
      <c r="D395" s="586" t="s">
        <v>644</v>
      </c>
      <c r="E395" s="177"/>
      <c r="F395" s="179"/>
      <c r="G395" s="179"/>
      <c r="H395" s="180"/>
      <c r="I395" s="1047">
        <f>SUM(J395:N395)</f>
        <v>0</v>
      </c>
      <c r="J395" s="205"/>
      <c r="K395" s="205"/>
      <c r="L395" s="205"/>
      <c r="M395" s="205"/>
      <c r="N395" s="206"/>
      <c r="P395" s="11"/>
    </row>
    <row r="396" spans="1:16" s="12" customFormat="1" ht="18" customHeight="1">
      <c r="A396" s="319">
        <v>389</v>
      </c>
      <c r="B396" s="168"/>
      <c r="C396" s="177"/>
      <c r="D396" s="763" t="s">
        <v>1120</v>
      </c>
      <c r="E396" s="177"/>
      <c r="F396" s="179"/>
      <c r="G396" s="179"/>
      <c r="H396" s="180"/>
      <c r="I396" s="181">
        <f>SUM(J396:N396)</f>
        <v>100</v>
      </c>
      <c r="J396" s="583">
        <f>SUM(J394:J395)</f>
        <v>0</v>
      </c>
      <c r="K396" s="583">
        <f>SUM(K394:K395)</f>
        <v>0</v>
      </c>
      <c r="L396" s="583">
        <f>SUM(L394:L395)</f>
        <v>0</v>
      </c>
      <c r="M396" s="583">
        <f>SUM(M394:M395)</f>
        <v>100</v>
      </c>
      <c r="N396" s="1115">
        <f>SUM(N394:N395)</f>
        <v>0</v>
      </c>
      <c r="P396" s="11"/>
    </row>
    <row r="397" spans="1:16" s="239" customFormat="1" ht="18" customHeight="1">
      <c r="A397" s="319">
        <v>390</v>
      </c>
      <c r="B397" s="232"/>
      <c r="C397" s="233"/>
      <c r="D397" s="588" t="s">
        <v>594</v>
      </c>
      <c r="E397" s="233"/>
      <c r="F397" s="234"/>
      <c r="G397" s="234">
        <v>2000</v>
      </c>
      <c r="H397" s="235">
        <v>1125</v>
      </c>
      <c r="I397" s="236"/>
      <c r="J397" s="237"/>
      <c r="K397" s="237"/>
      <c r="L397" s="237"/>
      <c r="M397" s="237"/>
      <c r="N397" s="238"/>
      <c r="P397" s="11"/>
    </row>
    <row r="398" spans="1:16" s="1371" customFormat="1" ht="18" customHeight="1">
      <c r="A398" s="319">
        <v>391</v>
      </c>
      <c r="B398" s="1364"/>
      <c r="C398" s="1365"/>
      <c r="D398" s="1366" t="s">
        <v>453</v>
      </c>
      <c r="E398" s="1365"/>
      <c r="F398" s="1367"/>
      <c r="G398" s="1367"/>
      <c r="H398" s="1368"/>
      <c r="I398" s="1369">
        <f>SUM(J398:N398)</f>
        <v>2000</v>
      </c>
      <c r="J398" s="1363"/>
      <c r="K398" s="1363"/>
      <c r="L398" s="1363"/>
      <c r="M398" s="1363">
        <v>2000</v>
      </c>
      <c r="N398" s="1370"/>
      <c r="P398" s="1362"/>
    </row>
    <row r="399" spans="1:16" s="137" customFormat="1" ht="18" customHeight="1">
      <c r="A399" s="319">
        <v>392</v>
      </c>
      <c r="B399" s="1224"/>
      <c r="C399" s="1225"/>
      <c r="D399" s="763" t="s">
        <v>1080</v>
      </c>
      <c r="E399" s="1225"/>
      <c r="F399" s="1226"/>
      <c r="G399" s="1226"/>
      <c r="H399" s="1227"/>
      <c r="I399" s="181">
        <f>SUM(J399:N399)</f>
        <v>2000</v>
      </c>
      <c r="J399" s="583">
        <v>0</v>
      </c>
      <c r="K399" s="583">
        <v>0</v>
      </c>
      <c r="L399" s="583">
        <v>0</v>
      </c>
      <c r="M399" s="583">
        <v>2000</v>
      </c>
      <c r="N399" s="1115">
        <v>0</v>
      </c>
      <c r="P399" s="97"/>
    </row>
    <row r="400" spans="1:16" s="12" customFormat="1" ht="18" customHeight="1">
      <c r="A400" s="319">
        <v>393</v>
      </c>
      <c r="B400" s="168"/>
      <c r="C400" s="177"/>
      <c r="D400" s="586" t="s">
        <v>644</v>
      </c>
      <c r="E400" s="177"/>
      <c r="F400" s="179"/>
      <c r="G400" s="179"/>
      <c r="H400" s="180"/>
      <c r="I400" s="1047">
        <f>SUM(J400:N400)</f>
        <v>0</v>
      </c>
      <c r="J400" s="205"/>
      <c r="K400" s="205"/>
      <c r="L400" s="205"/>
      <c r="M400" s="205"/>
      <c r="N400" s="206"/>
      <c r="P400" s="11"/>
    </row>
    <row r="401" spans="1:16" s="12" customFormat="1" ht="18" customHeight="1">
      <c r="A401" s="319">
        <v>394</v>
      </c>
      <c r="B401" s="168"/>
      <c r="C401" s="177"/>
      <c r="D401" s="763" t="s">
        <v>1120</v>
      </c>
      <c r="E401" s="177"/>
      <c r="F401" s="179"/>
      <c r="G401" s="179"/>
      <c r="H401" s="180"/>
      <c r="I401" s="181">
        <f>SUM(J401:N401)</f>
        <v>2000</v>
      </c>
      <c r="J401" s="583">
        <f>SUM(J399:J400)</f>
        <v>0</v>
      </c>
      <c r="K401" s="583">
        <f>SUM(K399:K400)</f>
        <v>0</v>
      </c>
      <c r="L401" s="583">
        <f>SUM(L399:L400)</f>
        <v>0</v>
      </c>
      <c r="M401" s="583">
        <f>SUM(M399:M400)</f>
        <v>2000</v>
      </c>
      <c r="N401" s="1115">
        <f>SUM(N399:N400)</f>
        <v>0</v>
      </c>
      <c r="P401" s="11"/>
    </row>
    <row r="402" spans="1:16" s="239" customFormat="1" ht="18" customHeight="1">
      <c r="A402" s="319">
        <v>395</v>
      </c>
      <c r="B402" s="232"/>
      <c r="C402" s="233"/>
      <c r="D402" s="588" t="s">
        <v>595</v>
      </c>
      <c r="E402" s="233"/>
      <c r="F402" s="234"/>
      <c r="G402" s="234">
        <v>200</v>
      </c>
      <c r="H402" s="235">
        <v>24</v>
      </c>
      <c r="I402" s="236"/>
      <c r="J402" s="237"/>
      <c r="K402" s="237"/>
      <c r="L402" s="237"/>
      <c r="M402" s="237"/>
      <c r="N402" s="238"/>
      <c r="P402" s="11"/>
    </row>
    <row r="403" spans="1:16" s="1371" customFormat="1" ht="18" customHeight="1">
      <c r="A403" s="319">
        <v>396</v>
      </c>
      <c r="B403" s="1364"/>
      <c r="C403" s="1365"/>
      <c r="D403" s="1366" t="s">
        <v>453</v>
      </c>
      <c r="E403" s="1365"/>
      <c r="F403" s="1367"/>
      <c r="G403" s="1367"/>
      <c r="H403" s="1368"/>
      <c r="I403" s="1369">
        <f>SUM(J403:N403)</f>
        <v>200</v>
      </c>
      <c r="J403" s="1363"/>
      <c r="K403" s="1363"/>
      <c r="L403" s="1363"/>
      <c r="M403" s="1363">
        <v>200</v>
      </c>
      <c r="N403" s="1370"/>
      <c r="P403" s="1362"/>
    </row>
    <row r="404" spans="1:16" s="137" customFormat="1" ht="18" customHeight="1">
      <c r="A404" s="319">
        <v>397</v>
      </c>
      <c r="B404" s="1224"/>
      <c r="C404" s="1225"/>
      <c r="D404" s="763" t="s">
        <v>1080</v>
      </c>
      <c r="E404" s="1225"/>
      <c r="F404" s="1226"/>
      <c r="G404" s="1226"/>
      <c r="H404" s="1227"/>
      <c r="I404" s="181">
        <f>SUM(J404:N404)</f>
        <v>200</v>
      </c>
      <c r="J404" s="583">
        <v>0</v>
      </c>
      <c r="K404" s="583">
        <v>0</v>
      </c>
      <c r="L404" s="583">
        <v>0</v>
      </c>
      <c r="M404" s="583">
        <v>200</v>
      </c>
      <c r="N404" s="1115">
        <v>0</v>
      </c>
      <c r="P404" s="97"/>
    </row>
    <row r="405" spans="1:16" s="12" customFormat="1" ht="18" customHeight="1">
      <c r="A405" s="319">
        <v>398</v>
      </c>
      <c r="B405" s="168"/>
      <c r="C405" s="177"/>
      <c r="D405" s="586" t="s">
        <v>644</v>
      </c>
      <c r="E405" s="177"/>
      <c r="F405" s="179"/>
      <c r="G405" s="179"/>
      <c r="H405" s="180"/>
      <c r="I405" s="1047">
        <f>SUM(J405:N405)</f>
        <v>0</v>
      </c>
      <c r="J405" s="205"/>
      <c r="K405" s="205"/>
      <c r="L405" s="205"/>
      <c r="M405" s="205"/>
      <c r="N405" s="206"/>
      <c r="P405" s="11"/>
    </row>
    <row r="406" spans="1:16" s="12" customFormat="1" ht="18" customHeight="1">
      <c r="A406" s="319">
        <v>399</v>
      </c>
      <c r="B406" s="168"/>
      <c r="C406" s="177"/>
      <c r="D406" s="763" t="s">
        <v>1120</v>
      </c>
      <c r="E406" s="177"/>
      <c r="F406" s="179"/>
      <c r="G406" s="179"/>
      <c r="H406" s="180"/>
      <c r="I406" s="181">
        <f>SUM(J406:N406)</f>
        <v>200</v>
      </c>
      <c r="J406" s="583">
        <f>SUM(J404:J405)</f>
        <v>0</v>
      </c>
      <c r="K406" s="583">
        <f>SUM(K404:K405)</f>
        <v>0</v>
      </c>
      <c r="L406" s="583">
        <f>SUM(L404:L405)</f>
        <v>0</v>
      </c>
      <c r="M406" s="583">
        <f>SUM(M404:M405)</f>
        <v>200</v>
      </c>
      <c r="N406" s="1115">
        <f>SUM(N404:N405)</f>
        <v>0</v>
      </c>
      <c r="P406" s="11"/>
    </row>
    <row r="407" spans="1:16" s="239" customFormat="1" ht="18" customHeight="1">
      <c r="A407" s="319">
        <v>400</v>
      </c>
      <c r="B407" s="232"/>
      <c r="C407" s="233"/>
      <c r="D407" s="588" t="s">
        <v>596</v>
      </c>
      <c r="E407" s="233"/>
      <c r="F407" s="234"/>
      <c r="G407" s="234">
        <v>2000</v>
      </c>
      <c r="H407" s="235">
        <v>1200</v>
      </c>
      <c r="I407" s="236"/>
      <c r="J407" s="237"/>
      <c r="K407" s="237"/>
      <c r="L407" s="237"/>
      <c r="M407" s="237"/>
      <c r="N407" s="238"/>
      <c r="P407" s="11"/>
    </row>
    <row r="408" spans="1:16" s="1371" customFormat="1" ht="18" customHeight="1">
      <c r="A408" s="319">
        <v>401</v>
      </c>
      <c r="B408" s="1364"/>
      <c r="C408" s="1365"/>
      <c r="D408" s="1366" t="s">
        <v>453</v>
      </c>
      <c r="E408" s="1365"/>
      <c r="F408" s="1367"/>
      <c r="G408" s="1367"/>
      <c r="H408" s="1368"/>
      <c r="I408" s="1369">
        <f>SUM(J408:N408)</f>
        <v>2000</v>
      </c>
      <c r="J408" s="1363"/>
      <c r="K408" s="1363"/>
      <c r="L408" s="1363"/>
      <c r="M408" s="1363">
        <v>2000</v>
      </c>
      <c r="N408" s="1370"/>
      <c r="P408" s="1362"/>
    </row>
    <row r="409" spans="1:16" s="137" customFormat="1" ht="18" customHeight="1">
      <c r="A409" s="319">
        <v>402</v>
      </c>
      <c r="B409" s="1224"/>
      <c r="C409" s="1225"/>
      <c r="D409" s="763" t="s">
        <v>1080</v>
      </c>
      <c r="E409" s="1225"/>
      <c r="F409" s="1226"/>
      <c r="G409" s="1226"/>
      <c r="H409" s="1227"/>
      <c r="I409" s="181">
        <f>SUM(J409:N409)</f>
        <v>2000</v>
      </c>
      <c r="J409" s="583">
        <v>0</v>
      </c>
      <c r="K409" s="583">
        <v>0</v>
      </c>
      <c r="L409" s="583">
        <v>0</v>
      </c>
      <c r="M409" s="583">
        <v>2000</v>
      </c>
      <c r="N409" s="1115">
        <v>0</v>
      </c>
      <c r="P409" s="97"/>
    </row>
    <row r="410" spans="1:16" s="12" customFormat="1" ht="18" customHeight="1">
      <c r="A410" s="319">
        <v>403</v>
      </c>
      <c r="B410" s="168"/>
      <c r="C410" s="177"/>
      <c r="D410" s="586" t="s">
        <v>644</v>
      </c>
      <c r="E410" s="177"/>
      <c r="F410" s="179"/>
      <c r="G410" s="179"/>
      <c r="H410" s="180"/>
      <c r="I410" s="1047">
        <f>SUM(J410:N410)</f>
        <v>0</v>
      </c>
      <c r="J410" s="205"/>
      <c r="K410" s="205"/>
      <c r="L410" s="205"/>
      <c r="M410" s="205"/>
      <c r="N410" s="206"/>
      <c r="P410" s="11"/>
    </row>
    <row r="411" spans="1:16" s="12" customFormat="1" ht="18" customHeight="1">
      <c r="A411" s="319">
        <v>404</v>
      </c>
      <c r="B411" s="168"/>
      <c r="C411" s="177"/>
      <c r="D411" s="763" t="s">
        <v>1120</v>
      </c>
      <c r="E411" s="177"/>
      <c r="F411" s="179"/>
      <c r="G411" s="179"/>
      <c r="H411" s="180"/>
      <c r="I411" s="181">
        <f>SUM(J411:N411)</f>
        <v>2000</v>
      </c>
      <c r="J411" s="583">
        <f>SUM(J409:J410)</f>
        <v>0</v>
      </c>
      <c r="K411" s="583">
        <f>SUM(K409:K410)</f>
        <v>0</v>
      </c>
      <c r="L411" s="583">
        <f>SUM(L409:L410)</f>
        <v>0</v>
      </c>
      <c r="M411" s="583">
        <f>SUM(M409:M410)</f>
        <v>2000</v>
      </c>
      <c r="N411" s="1115">
        <f>SUM(N409:N410)</f>
        <v>0</v>
      </c>
      <c r="P411" s="11"/>
    </row>
    <row r="412" spans="1:16" s="239" customFormat="1" ht="18" customHeight="1">
      <c r="A412" s="319">
        <v>405</v>
      </c>
      <c r="B412" s="232"/>
      <c r="C412" s="233"/>
      <c r="D412" s="588" t="s">
        <v>597</v>
      </c>
      <c r="E412" s="233"/>
      <c r="F412" s="234"/>
      <c r="G412" s="234">
        <v>900</v>
      </c>
      <c r="H412" s="235">
        <v>567</v>
      </c>
      <c r="I412" s="236"/>
      <c r="J412" s="237"/>
      <c r="K412" s="237"/>
      <c r="L412" s="237"/>
      <c r="M412" s="237"/>
      <c r="N412" s="238"/>
      <c r="P412" s="11"/>
    </row>
    <row r="413" spans="1:16" s="1371" customFormat="1" ht="18" customHeight="1">
      <c r="A413" s="319">
        <v>406</v>
      </c>
      <c r="B413" s="1364"/>
      <c r="C413" s="1365"/>
      <c r="D413" s="1366" t="s">
        <v>453</v>
      </c>
      <c r="E413" s="1365"/>
      <c r="F413" s="1367"/>
      <c r="G413" s="1367"/>
      <c r="H413" s="1368"/>
      <c r="I413" s="1369">
        <f>SUM(J413:N413)</f>
        <v>900</v>
      </c>
      <c r="J413" s="1363"/>
      <c r="K413" s="1363"/>
      <c r="L413" s="1363"/>
      <c r="M413" s="1363">
        <v>900</v>
      </c>
      <c r="N413" s="1370"/>
      <c r="P413" s="1362"/>
    </row>
    <row r="414" spans="1:16" s="137" customFormat="1" ht="18" customHeight="1">
      <c r="A414" s="319">
        <v>407</v>
      </c>
      <c r="B414" s="1224"/>
      <c r="C414" s="1225"/>
      <c r="D414" s="763" t="s">
        <v>1080</v>
      </c>
      <c r="E414" s="1225"/>
      <c r="F414" s="1226"/>
      <c r="G414" s="1226"/>
      <c r="H414" s="1227"/>
      <c r="I414" s="181">
        <f>SUM(J414:N414)</f>
        <v>900</v>
      </c>
      <c r="J414" s="583">
        <v>0</v>
      </c>
      <c r="K414" s="583">
        <v>0</v>
      </c>
      <c r="L414" s="583">
        <v>0</v>
      </c>
      <c r="M414" s="583">
        <v>900</v>
      </c>
      <c r="N414" s="1115">
        <v>0</v>
      </c>
      <c r="P414" s="97"/>
    </row>
    <row r="415" spans="1:16" s="12" customFormat="1" ht="18" customHeight="1">
      <c r="A415" s="319">
        <v>408</v>
      </c>
      <c r="B415" s="168"/>
      <c r="C415" s="177"/>
      <c r="D415" s="586" t="s">
        <v>644</v>
      </c>
      <c r="E415" s="177"/>
      <c r="F415" s="179"/>
      <c r="G415" s="179"/>
      <c r="H415" s="180"/>
      <c r="I415" s="1047">
        <f>SUM(J415:N415)</f>
        <v>0</v>
      </c>
      <c r="J415" s="205"/>
      <c r="K415" s="205"/>
      <c r="L415" s="205"/>
      <c r="M415" s="205"/>
      <c r="N415" s="206"/>
      <c r="P415" s="11"/>
    </row>
    <row r="416" spans="1:16" s="12" customFormat="1" ht="18" customHeight="1">
      <c r="A416" s="319">
        <v>409</v>
      </c>
      <c r="B416" s="168"/>
      <c r="C416" s="177"/>
      <c r="D416" s="763" t="s">
        <v>1120</v>
      </c>
      <c r="E416" s="177"/>
      <c r="F416" s="179"/>
      <c r="G416" s="179"/>
      <c r="H416" s="180"/>
      <c r="I416" s="181">
        <f>SUM(J416:N416)</f>
        <v>900</v>
      </c>
      <c r="J416" s="583">
        <f>SUM(J414:J415)</f>
        <v>0</v>
      </c>
      <c r="K416" s="583">
        <f>SUM(K414:K415)</f>
        <v>0</v>
      </c>
      <c r="L416" s="583">
        <f>SUM(L414:L415)</f>
        <v>0</v>
      </c>
      <c r="M416" s="583">
        <f>SUM(M414:M415)</f>
        <v>900</v>
      </c>
      <c r="N416" s="1115">
        <f>SUM(N414:N415)</f>
        <v>0</v>
      </c>
      <c r="P416" s="11"/>
    </row>
    <row r="417" spans="1:16" s="12" customFormat="1" ht="18" customHeight="1">
      <c r="A417" s="319">
        <v>410</v>
      </c>
      <c r="B417" s="168"/>
      <c r="C417" s="177"/>
      <c r="D417" s="588" t="s">
        <v>598</v>
      </c>
      <c r="E417" s="177"/>
      <c r="F417" s="179"/>
      <c r="G417" s="179"/>
      <c r="H417" s="180"/>
      <c r="I417" s="181"/>
      <c r="J417" s="205"/>
      <c r="K417" s="205"/>
      <c r="L417" s="205"/>
      <c r="M417" s="205"/>
      <c r="N417" s="206"/>
      <c r="P417" s="11"/>
    </row>
    <row r="418" spans="1:16" s="1371" customFormat="1" ht="18" customHeight="1">
      <c r="A418" s="319">
        <v>411</v>
      </c>
      <c r="B418" s="1364"/>
      <c r="C418" s="1365"/>
      <c r="D418" s="1366" t="s">
        <v>453</v>
      </c>
      <c r="E418" s="1365"/>
      <c r="F418" s="1367"/>
      <c r="G418" s="1367"/>
      <c r="H418" s="1368"/>
      <c r="I418" s="1369">
        <f>SUM(J418:N418)</f>
        <v>1700</v>
      </c>
      <c r="J418" s="1363"/>
      <c r="K418" s="1363"/>
      <c r="L418" s="1363"/>
      <c r="M418" s="1363">
        <v>1700</v>
      </c>
      <c r="N418" s="1370"/>
      <c r="P418" s="1362"/>
    </row>
    <row r="419" spans="1:16" s="137" customFormat="1" ht="18" customHeight="1">
      <c r="A419" s="319">
        <v>412</v>
      </c>
      <c r="B419" s="1224"/>
      <c r="C419" s="1225"/>
      <c r="D419" s="763" t="s">
        <v>1080</v>
      </c>
      <c r="E419" s="1225"/>
      <c r="F419" s="1226"/>
      <c r="G419" s="1226"/>
      <c r="H419" s="1227"/>
      <c r="I419" s="181">
        <f>SUM(J419:N419)</f>
        <v>1700</v>
      </c>
      <c r="J419" s="583">
        <v>0</v>
      </c>
      <c r="K419" s="583">
        <v>0</v>
      </c>
      <c r="L419" s="583">
        <v>0</v>
      </c>
      <c r="M419" s="583">
        <v>1700</v>
      </c>
      <c r="N419" s="1115">
        <v>0</v>
      </c>
      <c r="P419" s="97"/>
    </row>
    <row r="420" spans="1:16" s="12" customFormat="1" ht="18" customHeight="1">
      <c r="A420" s="319">
        <v>413</v>
      </c>
      <c r="B420" s="168"/>
      <c r="C420" s="177"/>
      <c r="D420" s="586" t="s">
        <v>644</v>
      </c>
      <c r="E420" s="177"/>
      <c r="F420" s="179"/>
      <c r="G420" s="179"/>
      <c r="H420" s="180"/>
      <c r="I420" s="1047">
        <f>SUM(J420:N420)</f>
        <v>0</v>
      </c>
      <c r="J420" s="205"/>
      <c r="K420" s="205"/>
      <c r="L420" s="205"/>
      <c r="M420" s="205"/>
      <c r="N420" s="206"/>
      <c r="P420" s="11"/>
    </row>
    <row r="421" spans="1:16" s="12" customFormat="1" ht="18" customHeight="1">
      <c r="A421" s="319">
        <v>414</v>
      </c>
      <c r="B421" s="168"/>
      <c r="C421" s="177"/>
      <c r="D421" s="763" t="s">
        <v>1120</v>
      </c>
      <c r="E421" s="177"/>
      <c r="F421" s="179"/>
      <c r="G421" s="179"/>
      <c r="H421" s="180"/>
      <c r="I421" s="181">
        <f>SUM(J421:N421)</f>
        <v>1700</v>
      </c>
      <c r="J421" s="583">
        <f>SUM(J419:J420)</f>
        <v>0</v>
      </c>
      <c r="K421" s="583">
        <f>SUM(K419:K420)</f>
        <v>0</v>
      </c>
      <c r="L421" s="583">
        <f>SUM(L419:L420)</f>
        <v>0</v>
      </c>
      <c r="M421" s="583">
        <f>SUM(M419:M420)</f>
        <v>1700</v>
      </c>
      <c r="N421" s="1115">
        <f>SUM(N419:N420)</f>
        <v>0</v>
      </c>
      <c r="P421" s="11"/>
    </row>
    <row r="422" spans="1:16" s="3" customFormat="1" ht="22.5" customHeight="1">
      <c r="A422" s="319">
        <v>415</v>
      </c>
      <c r="B422" s="144"/>
      <c r="C422" s="145">
        <f>C377+1</f>
        <v>51</v>
      </c>
      <c r="D422" s="146" t="s">
        <v>413</v>
      </c>
      <c r="E422" s="145" t="s">
        <v>24</v>
      </c>
      <c r="F422" s="147"/>
      <c r="G422" s="147">
        <v>12</v>
      </c>
      <c r="H422" s="148">
        <v>12</v>
      </c>
      <c r="I422" s="173"/>
      <c r="J422" s="174"/>
      <c r="K422" s="174"/>
      <c r="L422" s="174"/>
      <c r="M422" s="174"/>
      <c r="N422" s="175"/>
      <c r="O422" s="11"/>
      <c r="P422" s="11"/>
    </row>
    <row r="423" spans="1:14" s="1362" customFormat="1" ht="18" customHeight="1">
      <c r="A423" s="319">
        <v>416</v>
      </c>
      <c r="B423" s="1354"/>
      <c r="C423" s="1355"/>
      <c r="D423" s="1356" t="s">
        <v>453</v>
      </c>
      <c r="E423" s="1355"/>
      <c r="F423" s="1357"/>
      <c r="G423" s="1357"/>
      <c r="H423" s="1358"/>
      <c r="I423" s="1359">
        <f>SUM(J423:N423)</f>
        <v>0</v>
      </c>
      <c r="J423" s="1360"/>
      <c r="K423" s="1360"/>
      <c r="L423" s="1360"/>
      <c r="M423" s="1360"/>
      <c r="N423" s="1361"/>
    </row>
    <row r="424" spans="1:14" s="97" customFormat="1" ht="18" customHeight="1">
      <c r="A424" s="319">
        <v>417</v>
      </c>
      <c r="B424" s="1220"/>
      <c r="C424" s="1221"/>
      <c r="D424" s="751" t="s">
        <v>1080</v>
      </c>
      <c r="E424" s="1221"/>
      <c r="F424" s="1222"/>
      <c r="G424" s="1222"/>
      <c r="H424" s="1223"/>
      <c r="I424" s="157">
        <f>SUM(J424:N424)</f>
        <v>0</v>
      </c>
      <c r="J424" s="592">
        <v>0</v>
      </c>
      <c r="K424" s="592">
        <v>0</v>
      </c>
      <c r="L424" s="592">
        <v>0</v>
      </c>
      <c r="M424" s="592">
        <v>0</v>
      </c>
      <c r="N424" s="584">
        <v>0</v>
      </c>
    </row>
    <row r="425" spans="1:14" s="11" customFormat="1" ht="18" customHeight="1">
      <c r="A425" s="319">
        <v>418</v>
      </c>
      <c r="B425" s="152"/>
      <c r="C425" s="153"/>
      <c r="D425" s="750" t="s">
        <v>644</v>
      </c>
      <c r="E425" s="153"/>
      <c r="F425" s="155"/>
      <c r="G425" s="155"/>
      <c r="H425" s="156"/>
      <c r="I425" s="1047">
        <f>SUM(J425:N425)</f>
        <v>0</v>
      </c>
      <c r="J425" s="205"/>
      <c r="K425" s="205"/>
      <c r="L425" s="205"/>
      <c r="M425" s="205"/>
      <c r="N425" s="206"/>
    </row>
    <row r="426" spans="1:14" s="11" customFormat="1" ht="18" customHeight="1">
      <c r="A426" s="319">
        <v>419</v>
      </c>
      <c r="B426" s="152"/>
      <c r="C426" s="153"/>
      <c r="D426" s="751" t="s">
        <v>1120</v>
      </c>
      <c r="E426" s="153"/>
      <c r="F426" s="155"/>
      <c r="G426" s="155"/>
      <c r="H426" s="156"/>
      <c r="I426" s="157">
        <f>SUM(J426:N426)</f>
        <v>0</v>
      </c>
      <c r="J426" s="592">
        <f>SUM(J424:J425)</f>
        <v>0</v>
      </c>
      <c r="K426" s="592">
        <f>SUM(K424:K425)</f>
        <v>0</v>
      </c>
      <c r="L426" s="592">
        <f>SUM(L424:L425)</f>
        <v>0</v>
      </c>
      <c r="M426" s="592">
        <f>SUM(M424:M425)</f>
        <v>0</v>
      </c>
      <c r="N426" s="584">
        <f>SUM(N424:N425)</f>
        <v>0</v>
      </c>
    </row>
    <row r="427" spans="1:16" s="3" customFormat="1" ht="22.5" customHeight="1">
      <c r="A427" s="319">
        <v>420</v>
      </c>
      <c r="B427" s="144"/>
      <c r="C427" s="145">
        <f>C422+1</f>
        <v>52</v>
      </c>
      <c r="D427" s="146" t="s">
        <v>98</v>
      </c>
      <c r="E427" s="145" t="s">
        <v>24</v>
      </c>
      <c r="F427" s="147">
        <v>5497</v>
      </c>
      <c r="G427" s="147">
        <v>4800</v>
      </c>
      <c r="H427" s="148">
        <v>3777</v>
      </c>
      <c r="I427" s="157"/>
      <c r="J427" s="158"/>
      <c r="K427" s="158"/>
      <c r="L427" s="158"/>
      <c r="M427" s="158"/>
      <c r="N427" s="159"/>
      <c r="P427" s="11"/>
    </row>
    <row r="428" spans="1:14" s="1362" customFormat="1" ht="18" customHeight="1">
      <c r="A428" s="319">
        <v>421</v>
      </c>
      <c r="B428" s="1354"/>
      <c r="C428" s="1355"/>
      <c r="D428" s="1356" t="s">
        <v>453</v>
      </c>
      <c r="E428" s="1355"/>
      <c r="F428" s="1357"/>
      <c r="G428" s="1357"/>
      <c r="H428" s="1358"/>
      <c r="I428" s="1359">
        <f>SUM(J428:N428)</f>
        <v>5000</v>
      </c>
      <c r="J428" s="1360"/>
      <c r="K428" s="1360"/>
      <c r="L428" s="1360"/>
      <c r="M428" s="1360">
        <v>5000</v>
      </c>
      <c r="N428" s="1361"/>
    </row>
    <row r="429" spans="1:14" s="97" customFormat="1" ht="18" customHeight="1">
      <c r="A429" s="319">
        <v>422</v>
      </c>
      <c r="B429" s="1220"/>
      <c r="C429" s="1221"/>
      <c r="D429" s="751" t="s">
        <v>1080</v>
      </c>
      <c r="E429" s="1221"/>
      <c r="F429" s="1222"/>
      <c r="G429" s="1222"/>
      <c r="H429" s="1223"/>
      <c r="I429" s="157">
        <f>SUM(J429:N429)</f>
        <v>5000</v>
      </c>
      <c r="J429" s="592">
        <v>0</v>
      </c>
      <c r="K429" s="592">
        <v>0</v>
      </c>
      <c r="L429" s="592">
        <v>0</v>
      </c>
      <c r="M429" s="592">
        <v>5000</v>
      </c>
      <c r="N429" s="584">
        <v>0</v>
      </c>
    </row>
    <row r="430" spans="1:14" s="11" customFormat="1" ht="18" customHeight="1">
      <c r="A430" s="319">
        <v>423</v>
      </c>
      <c r="B430" s="152"/>
      <c r="C430" s="153"/>
      <c r="D430" s="750" t="s">
        <v>644</v>
      </c>
      <c r="E430" s="153"/>
      <c r="F430" s="155"/>
      <c r="G430" s="155"/>
      <c r="H430" s="156"/>
      <c r="I430" s="1047">
        <f>SUM(J430:N430)</f>
        <v>0</v>
      </c>
      <c r="J430" s="205"/>
      <c r="K430" s="205"/>
      <c r="L430" s="205"/>
      <c r="M430" s="205"/>
      <c r="N430" s="206"/>
    </row>
    <row r="431" spans="1:14" s="11" customFormat="1" ht="18" customHeight="1">
      <c r="A431" s="319">
        <v>424</v>
      </c>
      <c r="B431" s="152"/>
      <c r="C431" s="153"/>
      <c r="D431" s="751" t="s">
        <v>1120</v>
      </c>
      <c r="E431" s="153"/>
      <c r="F431" s="155"/>
      <c r="G431" s="155"/>
      <c r="H431" s="156"/>
      <c r="I431" s="157">
        <f>SUM(J431:N431)</f>
        <v>5000</v>
      </c>
      <c r="J431" s="592">
        <f>SUM(J429:J430)</f>
        <v>0</v>
      </c>
      <c r="K431" s="592">
        <f>SUM(K429:K430)</f>
        <v>0</v>
      </c>
      <c r="L431" s="592">
        <f>SUM(L429:L430)</f>
        <v>0</v>
      </c>
      <c r="M431" s="592">
        <f>SUM(M429:M430)</f>
        <v>5000</v>
      </c>
      <c r="N431" s="584">
        <f>SUM(N429:N430)</f>
        <v>0</v>
      </c>
    </row>
    <row r="432" spans="1:16" s="3" customFormat="1" ht="22.5" customHeight="1">
      <c r="A432" s="319">
        <v>425</v>
      </c>
      <c r="B432" s="144"/>
      <c r="C432" s="145">
        <f>C427+1</f>
        <v>53</v>
      </c>
      <c r="D432" s="146" t="s">
        <v>99</v>
      </c>
      <c r="E432" s="145" t="s">
        <v>24</v>
      </c>
      <c r="F432" s="147">
        <v>15512</v>
      </c>
      <c r="G432" s="147">
        <v>16998</v>
      </c>
      <c r="H432" s="148">
        <v>13297</v>
      </c>
      <c r="I432" s="157"/>
      <c r="J432" s="158"/>
      <c r="K432" s="158"/>
      <c r="L432" s="158"/>
      <c r="M432" s="158"/>
      <c r="N432" s="159"/>
      <c r="P432" s="11"/>
    </row>
    <row r="433" spans="1:14" s="1362" customFormat="1" ht="18" customHeight="1">
      <c r="A433" s="319">
        <v>426</v>
      </c>
      <c r="B433" s="1354"/>
      <c r="C433" s="1355"/>
      <c r="D433" s="1356" t="s">
        <v>453</v>
      </c>
      <c r="E433" s="1355"/>
      <c r="F433" s="1357"/>
      <c r="G433" s="1357"/>
      <c r="H433" s="1358"/>
      <c r="I433" s="1359">
        <f>SUM(J433:N433)</f>
        <v>17100</v>
      </c>
      <c r="J433" s="1360">
        <v>15412</v>
      </c>
      <c r="K433" s="1360">
        <v>1688</v>
      </c>
      <c r="L433" s="1360"/>
      <c r="M433" s="1360"/>
      <c r="N433" s="1361"/>
    </row>
    <row r="434" spans="1:14" s="97" customFormat="1" ht="18" customHeight="1">
      <c r="A434" s="319">
        <v>427</v>
      </c>
      <c r="B434" s="1220"/>
      <c r="C434" s="1221"/>
      <c r="D434" s="751" t="s">
        <v>1080</v>
      </c>
      <c r="E434" s="1221"/>
      <c r="F434" s="1222"/>
      <c r="G434" s="1222"/>
      <c r="H434" s="1223"/>
      <c r="I434" s="157">
        <f>SUM(J434:N434)</f>
        <v>22280</v>
      </c>
      <c r="J434" s="592">
        <v>19976</v>
      </c>
      <c r="K434" s="592">
        <v>2304</v>
      </c>
      <c r="L434" s="592">
        <v>0</v>
      </c>
      <c r="M434" s="592">
        <v>0</v>
      </c>
      <c r="N434" s="584">
        <v>0</v>
      </c>
    </row>
    <row r="435" spans="1:14" s="11" customFormat="1" ht="18" customHeight="1">
      <c r="A435" s="319">
        <v>428</v>
      </c>
      <c r="B435" s="152"/>
      <c r="C435" s="153"/>
      <c r="D435" s="750" t="s">
        <v>839</v>
      </c>
      <c r="E435" s="153"/>
      <c r="F435" s="155"/>
      <c r="G435" s="155"/>
      <c r="H435" s="156"/>
      <c r="I435" s="1047">
        <f>SUM(J435:N435)</f>
        <v>0</v>
      </c>
      <c r="J435" s="205"/>
      <c r="K435" s="205"/>
      <c r="L435" s="205"/>
      <c r="M435" s="205"/>
      <c r="N435" s="206"/>
    </row>
    <row r="436" spans="1:14" s="11" customFormat="1" ht="18" customHeight="1">
      <c r="A436" s="319">
        <v>429</v>
      </c>
      <c r="B436" s="152"/>
      <c r="C436" s="153"/>
      <c r="D436" s="751" t="s">
        <v>1120</v>
      </c>
      <c r="E436" s="153"/>
      <c r="F436" s="155"/>
      <c r="G436" s="155"/>
      <c r="H436" s="156"/>
      <c r="I436" s="157">
        <f>SUM(J436:N436)</f>
        <v>22280</v>
      </c>
      <c r="J436" s="592">
        <f>SUM(J434:J435)</f>
        <v>19976</v>
      </c>
      <c r="K436" s="592">
        <f>SUM(K434:K435)</f>
        <v>2304</v>
      </c>
      <c r="L436" s="592">
        <f>SUM(L434:L435)</f>
        <v>0</v>
      </c>
      <c r="M436" s="592">
        <f>SUM(M434:M435)</f>
        <v>0</v>
      </c>
      <c r="N436" s="584">
        <f>SUM(N434:N435)</f>
        <v>0</v>
      </c>
    </row>
    <row r="437" spans="1:16" s="3" customFormat="1" ht="22.5" customHeight="1">
      <c r="A437" s="319">
        <v>430</v>
      </c>
      <c r="B437" s="144"/>
      <c r="C437" s="145">
        <f>C432+1</f>
        <v>54</v>
      </c>
      <c r="D437" s="146" t="s">
        <v>340</v>
      </c>
      <c r="E437" s="145" t="s">
        <v>25</v>
      </c>
      <c r="F437" s="147">
        <v>928</v>
      </c>
      <c r="G437" s="147">
        <v>1300</v>
      </c>
      <c r="H437" s="148">
        <v>1223</v>
      </c>
      <c r="I437" s="157"/>
      <c r="J437" s="158"/>
      <c r="K437" s="158"/>
      <c r="L437" s="158"/>
      <c r="M437" s="158"/>
      <c r="N437" s="159"/>
      <c r="P437" s="11"/>
    </row>
    <row r="438" spans="1:14" s="1362" customFormat="1" ht="18" customHeight="1">
      <c r="A438" s="319">
        <v>431</v>
      </c>
      <c r="B438" s="1354"/>
      <c r="C438" s="1355"/>
      <c r="D438" s="1356" t="s">
        <v>453</v>
      </c>
      <c r="E438" s="1355"/>
      <c r="F438" s="1357"/>
      <c r="G438" s="1357"/>
      <c r="H438" s="1358"/>
      <c r="I438" s="1359">
        <f>SUM(J438:N438)</f>
        <v>1650</v>
      </c>
      <c r="J438" s="1360">
        <v>1355</v>
      </c>
      <c r="K438" s="1360">
        <v>295</v>
      </c>
      <c r="L438" s="1360"/>
      <c r="M438" s="1360"/>
      <c r="N438" s="1361"/>
    </row>
    <row r="439" spans="1:14" s="97" customFormat="1" ht="18" customHeight="1">
      <c r="A439" s="319">
        <v>432</v>
      </c>
      <c r="B439" s="1220"/>
      <c r="C439" s="1221"/>
      <c r="D439" s="751" t="s">
        <v>1080</v>
      </c>
      <c r="E439" s="1221"/>
      <c r="F439" s="1222"/>
      <c r="G439" s="1222"/>
      <c r="H439" s="1223"/>
      <c r="I439" s="157">
        <f>SUM(J439:N439)</f>
        <v>1727</v>
      </c>
      <c r="J439" s="592">
        <v>1432</v>
      </c>
      <c r="K439" s="592">
        <v>295</v>
      </c>
      <c r="L439" s="592">
        <v>0</v>
      </c>
      <c r="M439" s="592">
        <v>0</v>
      </c>
      <c r="N439" s="584">
        <v>0</v>
      </c>
    </row>
    <row r="440" spans="1:14" s="11" customFormat="1" ht="18" customHeight="1">
      <c r="A440" s="319">
        <v>433</v>
      </c>
      <c r="B440" s="152"/>
      <c r="C440" s="153"/>
      <c r="D440" s="750" t="s">
        <v>839</v>
      </c>
      <c r="E440" s="153"/>
      <c r="F440" s="155"/>
      <c r="G440" s="155"/>
      <c r="H440" s="156"/>
      <c r="I440" s="1047">
        <f>SUM(J440:N440)</f>
        <v>0</v>
      </c>
      <c r="J440" s="205"/>
      <c r="K440" s="205"/>
      <c r="L440" s="205"/>
      <c r="M440" s="205"/>
      <c r="N440" s="206"/>
    </row>
    <row r="441" spans="1:14" s="11" customFormat="1" ht="18" customHeight="1">
      <c r="A441" s="319">
        <v>434</v>
      </c>
      <c r="B441" s="152"/>
      <c r="C441" s="153"/>
      <c r="D441" s="751" t="s">
        <v>1120</v>
      </c>
      <c r="E441" s="153"/>
      <c r="F441" s="155"/>
      <c r="G441" s="155"/>
      <c r="H441" s="156"/>
      <c r="I441" s="157">
        <f>SUM(J441:N441)</f>
        <v>1727</v>
      </c>
      <c r="J441" s="592">
        <f>SUM(J439:J440)</f>
        <v>1432</v>
      </c>
      <c r="K441" s="592">
        <f>SUM(K439:K440)</f>
        <v>295</v>
      </c>
      <c r="L441" s="592">
        <f>SUM(L439:L440)</f>
        <v>0</v>
      </c>
      <c r="M441" s="592">
        <f>SUM(M439:M440)</f>
        <v>0</v>
      </c>
      <c r="N441" s="584">
        <f>SUM(N439:N440)</f>
        <v>0</v>
      </c>
    </row>
    <row r="442" spans="1:16" s="3" customFormat="1" ht="22.5" customHeight="1">
      <c r="A442" s="319">
        <v>435</v>
      </c>
      <c r="B442" s="144"/>
      <c r="C442" s="145">
        <f>C437+1</f>
        <v>55</v>
      </c>
      <c r="D442" s="146" t="s">
        <v>100</v>
      </c>
      <c r="E442" s="145" t="s">
        <v>25</v>
      </c>
      <c r="F442" s="147">
        <v>2489</v>
      </c>
      <c r="G442" s="147">
        <v>5120</v>
      </c>
      <c r="H442" s="148">
        <v>1076</v>
      </c>
      <c r="I442" s="157"/>
      <c r="J442" s="158"/>
      <c r="K442" s="158"/>
      <c r="L442" s="158"/>
      <c r="M442" s="158"/>
      <c r="N442" s="159"/>
      <c r="P442" s="11"/>
    </row>
    <row r="443" spans="1:14" s="1362" customFormat="1" ht="18" customHeight="1">
      <c r="A443" s="319">
        <v>436</v>
      </c>
      <c r="B443" s="1354"/>
      <c r="C443" s="1355"/>
      <c r="D443" s="1356" t="s">
        <v>453</v>
      </c>
      <c r="E443" s="1355"/>
      <c r="F443" s="1357"/>
      <c r="G443" s="1357"/>
      <c r="H443" s="1358"/>
      <c r="I443" s="1359">
        <f>SUM(J443:N443)</f>
        <v>0</v>
      </c>
      <c r="J443" s="1360"/>
      <c r="K443" s="1360"/>
      <c r="L443" s="1360"/>
      <c r="M443" s="1360"/>
      <c r="N443" s="1361"/>
    </row>
    <row r="444" spans="1:14" s="97" customFormat="1" ht="18" customHeight="1">
      <c r="A444" s="319">
        <v>437</v>
      </c>
      <c r="B444" s="1220"/>
      <c r="C444" s="1221"/>
      <c r="D444" s="751" t="s">
        <v>1080</v>
      </c>
      <c r="E444" s="1221"/>
      <c r="F444" s="1222"/>
      <c r="G444" s="1222"/>
      <c r="H444" s="1223"/>
      <c r="I444" s="157">
        <f>SUM(J444:N444)</f>
        <v>0</v>
      </c>
      <c r="J444" s="592">
        <v>0</v>
      </c>
      <c r="K444" s="592">
        <v>0</v>
      </c>
      <c r="L444" s="592">
        <v>0</v>
      </c>
      <c r="M444" s="592">
        <v>0</v>
      </c>
      <c r="N444" s="584">
        <v>0</v>
      </c>
    </row>
    <row r="445" spans="1:14" s="11" customFormat="1" ht="18" customHeight="1">
      <c r="A445" s="319">
        <v>438</v>
      </c>
      <c r="B445" s="152"/>
      <c r="C445" s="153"/>
      <c r="D445" s="750" t="s">
        <v>644</v>
      </c>
      <c r="E445" s="153"/>
      <c r="F445" s="155"/>
      <c r="G445" s="155"/>
      <c r="H445" s="156"/>
      <c r="I445" s="1047">
        <f>SUM(J445:N445)</f>
        <v>0</v>
      </c>
      <c r="J445" s="205"/>
      <c r="K445" s="205"/>
      <c r="L445" s="205"/>
      <c r="M445" s="205"/>
      <c r="N445" s="206"/>
    </row>
    <row r="446" spans="1:14" s="11" customFormat="1" ht="18" customHeight="1">
      <c r="A446" s="319">
        <v>439</v>
      </c>
      <c r="B446" s="152"/>
      <c r="C446" s="153"/>
      <c r="D446" s="751" t="s">
        <v>1120</v>
      </c>
      <c r="E446" s="153"/>
      <c r="F446" s="155"/>
      <c r="G446" s="155"/>
      <c r="H446" s="156"/>
      <c r="I446" s="157">
        <f>SUM(J446:N446)</f>
        <v>0</v>
      </c>
      <c r="J446" s="592">
        <f>SUM(J444:J445)</f>
        <v>0</v>
      </c>
      <c r="K446" s="592">
        <f>SUM(K444:K445)</f>
        <v>0</v>
      </c>
      <c r="L446" s="592">
        <f>SUM(L444:L445)</f>
        <v>0</v>
      </c>
      <c r="M446" s="592">
        <f>SUM(M444:M445)</f>
        <v>0</v>
      </c>
      <c r="N446" s="584">
        <f>SUM(N444:N445)</f>
        <v>0</v>
      </c>
    </row>
    <row r="447" spans="1:16" s="3" customFormat="1" ht="22.5" customHeight="1">
      <c r="A447" s="319">
        <v>440</v>
      </c>
      <c r="B447" s="144"/>
      <c r="C447" s="145">
        <f>C442+1</f>
        <v>56</v>
      </c>
      <c r="D447" s="146" t="s">
        <v>101</v>
      </c>
      <c r="E447" s="145" t="s">
        <v>25</v>
      </c>
      <c r="F447" s="147"/>
      <c r="G447" s="147">
        <v>200</v>
      </c>
      <c r="H447" s="148"/>
      <c r="I447" s="157"/>
      <c r="J447" s="158"/>
      <c r="K447" s="158"/>
      <c r="L447" s="158"/>
      <c r="M447" s="158"/>
      <c r="N447" s="159"/>
      <c r="P447" s="11"/>
    </row>
    <row r="448" spans="1:14" s="1362" customFormat="1" ht="18" customHeight="1">
      <c r="A448" s="319">
        <v>441</v>
      </c>
      <c r="B448" s="1354"/>
      <c r="C448" s="1355"/>
      <c r="D448" s="1356" t="s">
        <v>453</v>
      </c>
      <c r="E448" s="1355"/>
      <c r="F448" s="1357"/>
      <c r="G448" s="1357"/>
      <c r="H448" s="1358"/>
      <c r="I448" s="1359">
        <f>SUM(J448:N448)</f>
        <v>200</v>
      </c>
      <c r="J448" s="1360"/>
      <c r="K448" s="1360"/>
      <c r="L448" s="1360"/>
      <c r="M448" s="1360">
        <v>200</v>
      </c>
      <c r="N448" s="1361"/>
    </row>
    <row r="449" spans="1:14" s="97" customFormat="1" ht="18" customHeight="1">
      <c r="A449" s="319">
        <v>442</v>
      </c>
      <c r="B449" s="1220"/>
      <c r="C449" s="1221"/>
      <c r="D449" s="751" t="s">
        <v>1080</v>
      </c>
      <c r="E449" s="1221"/>
      <c r="F449" s="1222"/>
      <c r="G449" s="1222"/>
      <c r="H449" s="1223"/>
      <c r="I449" s="157">
        <f>SUM(J449:N449)</f>
        <v>200</v>
      </c>
      <c r="J449" s="592">
        <v>0</v>
      </c>
      <c r="K449" s="592">
        <v>0</v>
      </c>
      <c r="L449" s="592">
        <v>0</v>
      </c>
      <c r="M449" s="592">
        <v>200</v>
      </c>
      <c r="N449" s="584">
        <v>0</v>
      </c>
    </row>
    <row r="450" spans="1:14" s="11" customFormat="1" ht="18" customHeight="1">
      <c r="A450" s="319">
        <v>443</v>
      </c>
      <c r="B450" s="152"/>
      <c r="C450" s="153"/>
      <c r="D450" s="750" t="s">
        <v>644</v>
      </c>
      <c r="E450" s="153"/>
      <c r="F450" s="155"/>
      <c r="G450" s="155"/>
      <c r="H450" s="156"/>
      <c r="I450" s="1047">
        <f>SUM(J450:N450)</f>
        <v>0</v>
      </c>
      <c r="J450" s="205"/>
      <c r="K450" s="205"/>
      <c r="L450" s="205"/>
      <c r="M450" s="205"/>
      <c r="N450" s="206"/>
    </row>
    <row r="451" spans="1:14" s="11" customFormat="1" ht="18" customHeight="1">
      <c r="A451" s="319">
        <v>444</v>
      </c>
      <c r="B451" s="152"/>
      <c r="C451" s="153"/>
      <c r="D451" s="751" t="s">
        <v>1120</v>
      </c>
      <c r="E451" s="153"/>
      <c r="F451" s="155"/>
      <c r="G451" s="155"/>
      <c r="H451" s="156"/>
      <c r="I451" s="157">
        <f>SUM(J451:N451)</f>
        <v>200</v>
      </c>
      <c r="J451" s="592">
        <f>SUM(J449:J450)</f>
        <v>0</v>
      </c>
      <c r="K451" s="592">
        <f>SUM(K449:K450)</f>
        <v>0</v>
      </c>
      <c r="L451" s="592">
        <f>SUM(L449:L450)</f>
        <v>0</v>
      </c>
      <c r="M451" s="592">
        <f>SUM(M449:M450)</f>
        <v>200</v>
      </c>
      <c r="N451" s="584">
        <f>SUM(N449:N450)</f>
        <v>0</v>
      </c>
    </row>
    <row r="452" spans="1:16" s="3" customFormat="1" ht="22.5" customHeight="1">
      <c r="A452" s="319">
        <v>445</v>
      </c>
      <c r="B452" s="144"/>
      <c r="C452" s="145">
        <f>C447+1</f>
        <v>57</v>
      </c>
      <c r="D452" s="146" t="s">
        <v>102</v>
      </c>
      <c r="E452" s="145" t="s">
        <v>24</v>
      </c>
      <c r="F452" s="147">
        <v>8914</v>
      </c>
      <c r="G452" s="147">
        <v>14000</v>
      </c>
      <c r="H452" s="148">
        <v>11323</v>
      </c>
      <c r="I452" s="157"/>
      <c r="J452" s="158"/>
      <c r="K452" s="158"/>
      <c r="L452" s="158"/>
      <c r="M452" s="158"/>
      <c r="N452" s="159"/>
      <c r="P452" s="11"/>
    </row>
    <row r="453" spans="1:14" s="1362" customFormat="1" ht="18" customHeight="1">
      <c r="A453" s="319">
        <v>446</v>
      </c>
      <c r="B453" s="1354"/>
      <c r="C453" s="1355"/>
      <c r="D453" s="1356" t="s">
        <v>453</v>
      </c>
      <c r="E453" s="1355"/>
      <c r="F453" s="1357"/>
      <c r="G453" s="1357"/>
      <c r="H453" s="1358"/>
      <c r="I453" s="1359">
        <f>SUM(J453:N453)</f>
        <v>14000</v>
      </c>
      <c r="J453" s="1360"/>
      <c r="K453" s="1360"/>
      <c r="L453" s="1360"/>
      <c r="M453" s="1360">
        <v>14000</v>
      </c>
      <c r="N453" s="1361"/>
    </row>
    <row r="454" spans="1:14" s="97" customFormat="1" ht="18" customHeight="1">
      <c r="A454" s="319">
        <v>447</v>
      </c>
      <c r="B454" s="1220"/>
      <c r="C454" s="1221"/>
      <c r="D454" s="751" t="s">
        <v>1080</v>
      </c>
      <c r="E454" s="1221"/>
      <c r="F454" s="1222"/>
      <c r="G454" s="1222"/>
      <c r="H454" s="1223"/>
      <c r="I454" s="157">
        <f>SUM(J454:N454)</f>
        <v>14000</v>
      </c>
      <c r="J454" s="592">
        <v>0</v>
      </c>
      <c r="K454" s="592">
        <v>0</v>
      </c>
      <c r="L454" s="592">
        <v>0</v>
      </c>
      <c r="M454" s="592">
        <v>14000</v>
      </c>
      <c r="N454" s="584">
        <v>0</v>
      </c>
    </row>
    <row r="455" spans="1:14" s="11" customFormat="1" ht="18" customHeight="1">
      <c r="A455" s="319">
        <v>448</v>
      </c>
      <c r="B455" s="152"/>
      <c r="C455" s="153"/>
      <c r="D455" s="750" t="s">
        <v>644</v>
      </c>
      <c r="E455" s="153"/>
      <c r="F455" s="155"/>
      <c r="G455" s="155"/>
      <c r="H455" s="156"/>
      <c r="I455" s="1048">
        <f>SUM(J455:N455)</f>
        <v>0</v>
      </c>
      <c r="J455" s="158"/>
      <c r="K455" s="158"/>
      <c r="L455" s="158"/>
      <c r="M455" s="158"/>
      <c r="N455" s="159"/>
    </row>
    <row r="456" spans="1:14" s="11" customFormat="1" ht="18" customHeight="1">
      <c r="A456" s="319">
        <v>449</v>
      </c>
      <c r="B456" s="152"/>
      <c r="C456" s="153"/>
      <c r="D456" s="751" t="s">
        <v>1120</v>
      </c>
      <c r="E456" s="153"/>
      <c r="F456" s="155"/>
      <c r="G456" s="155"/>
      <c r="H456" s="156"/>
      <c r="I456" s="157">
        <f>SUM(J456:N456)</f>
        <v>14000</v>
      </c>
      <c r="J456" s="592">
        <f>SUM(J454:J455)</f>
        <v>0</v>
      </c>
      <c r="K456" s="592">
        <f>SUM(K454:K455)</f>
        <v>0</v>
      </c>
      <c r="L456" s="592">
        <f>SUM(L454:L455)</f>
        <v>0</v>
      </c>
      <c r="M456" s="592">
        <f>SUM(M454:M455)</f>
        <v>14000</v>
      </c>
      <c r="N456" s="584">
        <f>SUM(N454:N455)</f>
        <v>0</v>
      </c>
    </row>
    <row r="457" spans="1:16" s="3" customFormat="1" ht="22.5" customHeight="1">
      <c r="A457" s="319">
        <v>450</v>
      </c>
      <c r="B457" s="144"/>
      <c r="C457" s="145">
        <f>C452+1</f>
        <v>58</v>
      </c>
      <c r="D457" s="146" t="s">
        <v>424</v>
      </c>
      <c r="E457" s="145" t="s">
        <v>24</v>
      </c>
      <c r="F457" s="147"/>
      <c r="G457" s="147">
        <v>4500</v>
      </c>
      <c r="H457" s="148">
        <v>5000</v>
      </c>
      <c r="I457" s="157"/>
      <c r="J457" s="158"/>
      <c r="K457" s="158"/>
      <c r="L457" s="158"/>
      <c r="M457" s="158"/>
      <c r="N457" s="159"/>
      <c r="P457" s="11"/>
    </row>
    <row r="458" spans="1:14" s="1362" customFormat="1" ht="18" customHeight="1">
      <c r="A458" s="319">
        <v>451</v>
      </c>
      <c r="B458" s="1354"/>
      <c r="C458" s="1355"/>
      <c r="D458" s="1356" t="s">
        <v>453</v>
      </c>
      <c r="E458" s="1355"/>
      <c r="F458" s="1357"/>
      <c r="G458" s="1357"/>
      <c r="H458" s="1358"/>
      <c r="I458" s="1359">
        <f>SUM(J458:N458)</f>
        <v>6000</v>
      </c>
      <c r="J458" s="1360"/>
      <c r="K458" s="1360"/>
      <c r="L458" s="1360">
        <v>6000</v>
      </c>
      <c r="M458" s="1360"/>
      <c r="N458" s="1361"/>
    </row>
    <row r="459" spans="1:14" s="97" customFormat="1" ht="18" customHeight="1">
      <c r="A459" s="319">
        <v>452</v>
      </c>
      <c r="B459" s="1220"/>
      <c r="C459" s="1221"/>
      <c r="D459" s="751" t="s">
        <v>1080</v>
      </c>
      <c r="E459" s="1221"/>
      <c r="F459" s="1222"/>
      <c r="G459" s="1222"/>
      <c r="H459" s="1223"/>
      <c r="I459" s="157">
        <f>SUM(J459:N459)</f>
        <v>6000</v>
      </c>
      <c r="J459" s="592">
        <v>0</v>
      </c>
      <c r="K459" s="592">
        <v>0</v>
      </c>
      <c r="L459" s="592">
        <v>6000</v>
      </c>
      <c r="M459" s="592">
        <v>0</v>
      </c>
      <c r="N459" s="584">
        <v>0</v>
      </c>
    </row>
    <row r="460" spans="1:14" s="11" customFormat="1" ht="18" customHeight="1">
      <c r="A460" s="319">
        <v>453</v>
      </c>
      <c r="B460" s="152"/>
      <c r="C460" s="153"/>
      <c r="D460" s="750" t="s">
        <v>644</v>
      </c>
      <c r="E460" s="153"/>
      <c r="F460" s="155"/>
      <c r="G460" s="155"/>
      <c r="H460" s="156"/>
      <c r="I460" s="1047">
        <f>SUM(J460:N460)</f>
        <v>0</v>
      </c>
      <c r="J460" s="205"/>
      <c r="K460" s="205"/>
      <c r="L460" s="205"/>
      <c r="M460" s="205"/>
      <c r="N460" s="206"/>
    </row>
    <row r="461" spans="1:14" s="11" customFormat="1" ht="18" customHeight="1">
      <c r="A461" s="319">
        <v>454</v>
      </c>
      <c r="B461" s="152"/>
      <c r="C461" s="153"/>
      <c r="D461" s="751" t="s">
        <v>1120</v>
      </c>
      <c r="E461" s="153"/>
      <c r="F461" s="155"/>
      <c r="G461" s="155"/>
      <c r="H461" s="156"/>
      <c r="I461" s="157">
        <f>SUM(J461:N461)</f>
        <v>6000</v>
      </c>
      <c r="J461" s="592">
        <f>SUM(J459:J460)</f>
        <v>0</v>
      </c>
      <c r="K461" s="592">
        <f>SUM(K459:K460)</f>
        <v>0</v>
      </c>
      <c r="L461" s="592">
        <f>SUM(L459:L460)</f>
        <v>6000</v>
      </c>
      <c r="M461" s="592">
        <f>SUM(M459:M460)</f>
        <v>0</v>
      </c>
      <c r="N461" s="584">
        <f>SUM(N459:N460)</f>
        <v>0</v>
      </c>
    </row>
    <row r="462" spans="1:16" s="3" customFormat="1" ht="22.5" customHeight="1">
      <c r="A462" s="319">
        <v>455</v>
      </c>
      <c r="B462" s="144"/>
      <c r="C462" s="145">
        <f>C457+1</f>
        <v>59</v>
      </c>
      <c r="D462" s="146" t="s">
        <v>446</v>
      </c>
      <c r="E462" s="145" t="s">
        <v>24</v>
      </c>
      <c r="F462" s="147">
        <v>11500</v>
      </c>
      <c r="G462" s="147">
        <v>11500</v>
      </c>
      <c r="H462" s="148">
        <v>11500</v>
      </c>
      <c r="I462" s="157"/>
      <c r="J462" s="158"/>
      <c r="K462" s="158"/>
      <c r="L462" s="158"/>
      <c r="M462" s="158"/>
      <c r="N462" s="159"/>
      <c r="P462" s="11"/>
    </row>
    <row r="463" spans="1:14" s="1362" customFormat="1" ht="18" customHeight="1">
      <c r="A463" s="319">
        <v>456</v>
      </c>
      <c r="B463" s="1354"/>
      <c r="C463" s="1355"/>
      <c r="D463" s="1356" t="s">
        <v>453</v>
      </c>
      <c r="E463" s="1355"/>
      <c r="F463" s="1357"/>
      <c r="G463" s="1357"/>
      <c r="H463" s="1358"/>
      <c r="I463" s="1359">
        <f>SUM(J463:N463)</f>
        <v>12000</v>
      </c>
      <c r="J463" s="1360"/>
      <c r="K463" s="1360"/>
      <c r="L463" s="1360"/>
      <c r="M463" s="1360"/>
      <c r="N463" s="1361">
        <v>12000</v>
      </c>
    </row>
    <row r="464" spans="1:14" s="97" customFormat="1" ht="18" customHeight="1">
      <c r="A464" s="319">
        <v>457</v>
      </c>
      <c r="B464" s="1220"/>
      <c r="C464" s="1221"/>
      <c r="D464" s="751" t="s">
        <v>1080</v>
      </c>
      <c r="E464" s="1221"/>
      <c r="F464" s="1222"/>
      <c r="G464" s="1222"/>
      <c r="H464" s="1223"/>
      <c r="I464" s="157">
        <f>SUM(J464:N464)</f>
        <v>12000</v>
      </c>
      <c r="J464" s="592">
        <v>0</v>
      </c>
      <c r="K464" s="592">
        <v>0</v>
      </c>
      <c r="L464" s="592">
        <v>0</v>
      </c>
      <c r="M464" s="592">
        <v>0</v>
      </c>
      <c r="N464" s="584">
        <v>12000</v>
      </c>
    </row>
    <row r="465" spans="1:14" s="11" customFormat="1" ht="18" customHeight="1">
      <c r="A465" s="319">
        <v>458</v>
      </c>
      <c r="B465" s="152"/>
      <c r="C465" s="153"/>
      <c r="D465" s="750" t="s">
        <v>644</v>
      </c>
      <c r="E465" s="153"/>
      <c r="F465" s="155"/>
      <c r="G465" s="155"/>
      <c r="H465" s="156"/>
      <c r="I465" s="1047">
        <f>SUM(J465:N465)</f>
        <v>0</v>
      </c>
      <c r="J465" s="205"/>
      <c r="K465" s="205"/>
      <c r="L465" s="205"/>
      <c r="M465" s="205"/>
      <c r="N465" s="206"/>
    </row>
    <row r="466" spans="1:14" s="11" customFormat="1" ht="18" customHeight="1">
      <c r="A466" s="319">
        <v>459</v>
      </c>
      <c r="B466" s="152"/>
      <c r="C466" s="153"/>
      <c r="D466" s="751" t="s">
        <v>1120</v>
      </c>
      <c r="E466" s="153"/>
      <c r="F466" s="155"/>
      <c r="G466" s="155"/>
      <c r="H466" s="156"/>
      <c r="I466" s="157">
        <f>SUM(J466:N466)</f>
        <v>12000</v>
      </c>
      <c r="J466" s="592">
        <f>SUM(J464:J465)</f>
        <v>0</v>
      </c>
      <c r="K466" s="592">
        <f>SUM(K464:K465)</f>
        <v>0</v>
      </c>
      <c r="L466" s="592">
        <f>SUM(L464:L465)</f>
        <v>0</v>
      </c>
      <c r="M466" s="592">
        <f>SUM(M464:M465)</f>
        <v>0</v>
      </c>
      <c r="N466" s="584">
        <f>SUM(N464:N465)</f>
        <v>12000</v>
      </c>
    </row>
    <row r="467" spans="1:16" s="3" customFormat="1" ht="22.5" customHeight="1">
      <c r="A467" s="319">
        <v>460</v>
      </c>
      <c r="B467" s="144"/>
      <c r="C467" s="145">
        <f>C462+1</f>
        <v>60</v>
      </c>
      <c r="D467" s="146" t="s">
        <v>103</v>
      </c>
      <c r="E467" s="145" t="s">
        <v>24</v>
      </c>
      <c r="F467" s="147">
        <v>60000</v>
      </c>
      <c r="G467" s="147">
        <v>60000</v>
      </c>
      <c r="H467" s="148">
        <v>60000</v>
      </c>
      <c r="I467" s="157"/>
      <c r="J467" s="158"/>
      <c r="K467" s="158"/>
      <c r="L467" s="158"/>
      <c r="M467" s="158"/>
      <c r="N467" s="159"/>
      <c r="P467" s="11"/>
    </row>
    <row r="468" spans="1:14" s="1362" customFormat="1" ht="18" customHeight="1">
      <c r="A468" s="319">
        <v>461</v>
      </c>
      <c r="B468" s="1354"/>
      <c r="C468" s="1355"/>
      <c r="D468" s="1356" t="s">
        <v>453</v>
      </c>
      <c r="E468" s="1355"/>
      <c r="F468" s="1357"/>
      <c r="G468" s="1357"/>
      <c r="H468" s="1358"/>
      <c r="I468" s="1359">
        <f>SUM(J468:N468)</f>
        <v>60000</v>
      </c>
      <c r="J468" s="1360"/>
      <c r="K468" s="1360"/>
      <c r="L468" s="1360"/>
      <c r="M468" s="1360"/>
      <c r="N468" s="1361">
        <v>60000</v>
      </c>
    </row>
    <row r="469" spans="1:14" s="97" customFormat="1" ht="18" customHeight="1">
      <c r="A469" s="319">
        <v>462</v>
      </c>
      <c r="B469" s="1220"/>
      <c r="C469" s="1221"/>
      <c r="D469" s="751" t="s">
        <v>1080</v>
      </c>
      <c r="E469" s="1221"/>
      <c r="F469" s="1222"/>
      <c r="G469" s="1222"/>
      <c r="H469" s="1223"/>
      <c r="I469" s="157">
        <f>SUM(J469:N469)</f>
        <v>60000</v>
      </c>
      <c r="J469" s="592">
        <v>0</v>
      </c>
      <c r="K469" s="592">
        <v>0</v>
      </c>
      <c r="L469" s="592">
        <v>0</v>
      </c>
      <c r="M469" s="592">
        <v>0</v>
      </c>
      <c r="N469" s="584">
        <v>60000</v>
      </c>
    </row>
    <row r="470" spans="1:14" s="11" customFormat="1" ht="18" customHeight="1">
      <c r="A470" s="319">
        <v>463</v>
      </c>
      <c r="B470" s="152"/>
      <c r="C470" s="153"/>
      <c r="D470" s="750" t="s">
        <v>644</v>
      </c>
      <c r="E470" s="153"/>
      <c r="F470" s="155"/>
      <c r="G470" s="155"/>
      <c r="H470" s="156"/>
      <c r="I470" s="1047">
        <f>SUM(J470:N470)</f>
        <v>0</v>
      </c>
      <c r="J470" s="205"/>
      <c r="K470" s="205"/>
      <c r="L470" s="205"/>
      <c r="M470" s="205"/>
      <c r="N470" s="206"/>
    </row>
    <row r="471" spans="1:14" s="11" customFormat="1" ht="18" customHeight="1">
      <c r="A471" s="319">
        <v>464</v>
      </c>
      <c r="B471" s="152"/>
      <c r="C471" s="153"/>
      <c r="D471" s="751" t="s">
        <v>1120</v>
      </c>
      <c r="E471" s="153"/>
      <c r="F471" s="155"/>
      <c r="G471" s="155"/>
      <c r="H471" s="156"/>
      <c r="I471" s="157">
        <f>SUM(J471:N471)</f>
        <v>60000</v>
      </c>
      <c r="J471" s="592">
        <f>SUM(J469:J470)</f>
        <v>0</v>
      </c>
      <c r="K471" s="592">
        <f>SUM(K469:K470)</f>
        <v>0</v>
      </c>
      <c r="L471" s="592">
        <f>SUM(L469:L470)</f>
        <v>0</v>
      </c>
      <c r="M471" s="592">
        <f>SUM(M469:M470)</f>
        <v>0</v>
      </c>
      <c r="N471" s="584">
        <f>SUM(N469:N470)</f>
        <v>60000</v>
      </c>
    </row>
    <row r="472" spans="1:16" s="3" customFormat="1" ht="22.5" customHeight="1">
      <c r="A472" s="319">
        <v>465</v>
      </c>
      <c r="B472" s="144"/>
      <c r="C472" s="145">
        <f>C467+1</f>
        <v>61</v>
      </c>
      <c r="D472" s="146" t="s">
        <v>104</v>
      </c>
      <c r="E472" s="145" t="s">
        <v>24</v>
      </c>
      <c r="F472" s="147">
        <v>318047</v>
      </c>
      <c r="G472" s="147">
        <v>286200</v>
      </c>
      <c r="H472" s="148">
        <v>331858</v>
      </c>
      <c r="I472" s="157"/>
      <c r="J472" s="158"/>
      <c r="K472" s="158"/>
      <c r="L472" s="158"/>
      <c r="M472" s="158"/>
      <c r="N472" s="159"/>
      <c r="P472" s="11"/>
    </row>
    <row r="473" spans="1:14" s="1362" customFormat="1" ht="18" customHeight="1">
      <c r="A473" s="319">
        <v>466</v>
      </c>
      <c r="B473" s="1354"/>
      <c r="C473" s="1355"/>
      <c r="D473" s="1356" t="s">
        <v>453</v>
      </c>
      <c r="E473" s="1355"/>
      <c r="F473" s="1357"/>
      <c r="G473" s="1357"/>
      <c r="H473" s="1358"/>
      <c r="I473" s="1359">
        <f>SUM(J473:N473)</f>
        <v>321844</v>
      </c>
      <c r="J473" s="1360"/>
      <c r="K473" s="1360"/>
      <c r="L473" s="1360"/>
      <c r="M473" s="1360"/>
      <c r="N473" s="1361">
        <v>321844</v>
      </c>
    </row>
    <row r="474" spans="1:14" s="97" customFormat="1" ht="18" customHeight="1">
      <c r="A474" s="319">
        <v>467</v>
      </c>
      <c r="B474" s="1220"/>
      <c r="C474" s="1221"/>
      <c r="D474" s="751" t="s">
        <v>1080</v>
      </c>
      <c r="E474" s="1221"/>
      <c r="F474" s="1222"/>
      <c r="G474" s="1222"/>
      <c r="H474" s="1223"/>
      <c r="I474" s="157">
        <f>SUM(J474:N474)</f>
        <v>362483</v>
      </c>
      <c r="J474" s="592">
        <v>0</v>
      </c>
      <c r="K474" s="592">
        <v>0</v>
      </c>
      <c r="L474" s="592">
        <v>0</v>
      </c>
      <c r="M474" s="592">
        <v>0</v>
      </c>
      <c r="N474" s="584">
        <v>362483</v>
      </c>
    </row>
    <row r="475" spans="1:14" s="11" customFormat="1" ht="18" customHeight="1">
      <c r="A475" s="319">
        <v>468</v>
      </c>
      <c r="B475" s="152"/>
      <c r="C475" s="153"/>
      <c r="D475" s="750" t="s">
        <v>1178</v>
      </c>
      <c r="E475" s="153"/>
      <c r="F475" s="155"/>
      <c r="G475" s="155"/>
      <c r="H475" s="156"/>
      <c r="I475" s="1047">
        <f>SUM(J475:N475)</f>
        <v>325</v>
      </c>
      <c r="J475" s="158"/>
      <c r="K475" s="158"/>
      <c r="L475" s="158"/>
      <c r="M475" s="158"/>
      <c r="N475" s="159">
        <v>325</v>
      </c>
    </row>
    <row r="476" spans="1:14" s="11" customFormat="1" ht="18" customHeight="1">
      <c r="A476" s="319">
        <v>469</v>
      </c>
      <c r="B476" s="152"/>
      <c r="C476" s="153"/>
      <c r="D476" s="750" t="s">
        <v>1126</v>
      </c>
      <c r="E476" s="153"/>
      <c r="F476" s="155"/>
      <c r="G476" s="155"/>
      <c r="H476" s="156"/>
      <c r="I476" s="1047">
        <f>SUM(J476:N476)</f>
        <v>4132</v>
      </c>
      <c r="J476" s="158"/>
      <c r="K476" s="158"/>
      <c r="L476" s="158"/>
      <c r="M476" s="158"/>
      <c r="N476" s="159">
        <v>4132</v>
      </c>
    </row>
    <row r="477" spans="1:14" s="11" customFormat="1" ht="18" customHeight="1">
      <c r="A477" s="319">
        <v>470</v>
      </c>
      <c r="B477" s="152"/>
      <c r="C477" s="153"/>
      <c r="D477" s="751" t="s">
        <v>1120</v>
      </c>
      <c r="E477" s="153"/>
      <c r="F477" s="155"/>
      <c r="G477" s="155"/>
      <c r="H477" s="156"/>
      <c r="I477" s="157">
        <f>SUM(J477:N477)</f>
        <v>366940</v>
      </c>
      <c r="J477" s="592">
        <f>SUM(J474:J476)</f>
        <v>0</v>
      </c>
      <c r="K477" s="592">
        <f>SUM(K474:K476)</f>
        <v>0</v>
      </c>
      <c r="L477" s="592">
        <f>SUM(L474:L476)</f>
        <v>0</v>
      </c>
      <c r="M477" s="592">
        <f>SUM(M474:M476)</f>
        <v>0</v>
      </c>
      <c r="N477" s="584">
        <f>SUM(N474:N476)</f>
        <v>366940</v>
      </c>
    </row>
    <row r="478" spans="1:16" s="3" customFormat="1" ht="22.5" customHeight="1">
      <c r="A478" s="319">
        <v>471</v>
      </c>
      <c r="B478" s="144"/>
      <c r="C478" s="145">
        <f>C472+1</f>
        <v>62</v>
      </c>
      <c r="D478" s="146" t="s">
        <v>105</v>
      </c>
      <c r="E478" s="145" t="s">
        <v>24</v>
      </c>
      <c r="F478" s="147">
        <v>145642</v>
      </c>
      <c r="G478" s="147">
        <v>142000</v>
      </c>
      <c r="H478" s="148">
        <v>169998</v>
      </c>
      <c r="I478" s="157"/>
      <c r="J478" s="158"/>
      <c r="K478" s="158"/>
      <c r="L478" s="158"/>
      <c r="M478" s="158"/>
      <c r="N478" s="159"/>
      <c r="P478" s="11"/>
    </row>
    <row r="479" spans="1:14" s="1362" customFormat="1" ht="18" customHeight="1">
      <c r="A479" s="319">
        <v>472</v>
      </c>
      <c r="B479" s="1354"/>
      <c r="C479" s="1355"/>
      <c r="D479" s="1356" t="s">
        <v>453</v>
      </c>
      <c r="E479" s="1355"/>
      <c r="F479" s="1357"/>
      <c r="G479" s="1357"/>
      <c r="H479" s="1358"/>
      <c r="I479" s="1359">
        <f>SUM(J479:N479)</f>
        <v>155600</v>
      </c>
      <c r="J479" s="1360"/>
      <c r="K479" s="1360"/>
      <c r="L479" s="1360"/>
      <c r="M479" s="1360"/>
      <c r="N479" s="1361">
        <v>155600</v>
      </c>
    </row>
    <row r="480" spans="1:14" s="97" customFormat="1" ht="18" customHeight="1">
      <c r="A480" s="319">
        <v>473</v>
      </c>
      <c r="B480" s="1220"/>
      <c r="C480" s="1221"/>
      <c r="D480" s="751" t="s">
        <v>1080</v>
      </c>
      <c r="E480" s="1221"/>
      <c r="F480" s="1222"/>
      <c r="G480" s="1222"/>
      <c r="H480" s="1223"/>
      <c r="I480" s="157">
        <f>SUM(J480:N480)</f>
        <v>189270</v>
      </c>
      <c r="J480" s="592">
        <v>0</v>
      </c>
      <c r="K480" s="592">
        <v>0</v>
      </c>
      <c r="L480" s="592">
        <v>0</v>
      </c>
      <c r="M480" s="592">
        <v>0</v>
      </c>
      <c r="N480" s="584">
        <v>189270</v>
      </c>
    </row>
    <row r="481" spans="1:14" s="11" customFormat="1" ht="18" customHeight="1">
      <c r="A481" s="319">
        <v>474</v>
      </c>
      <c r="B481" s="152"/>
      <c r="C481" s="153"/>
      <c r="D481" s="750" t="s">
        <v>1178</v>
      </c>
      <c r="E481" s="153"/>
      <c r="F481" s="155"/>
      <c r="G481" s="155"/>
      <c r="H481" s="156"/>
      <c r="I481" s="1047">
        <f>SUM(J481:N481)</f>
        <v>404</v>
      </c>
      <c r="J481" s="205"/>
      <c r="K481" s="205"/>
      <c r="L481" s="205"/>
      <c r="M481" s="205"/>
      <c r="N481" s="206">
        <v>404</v>
      </c>
    </row>
    <row r="482" spans="1:14" s="11" customFormat="1" ht="18" customHeight="1">
      <c r="A482" s="319">
        <v>475</v>
      </c>
      <c r="B482" s="152"/>
      <c r="C482" s="153"/>
      <c r="D482" s="750" t="s">
        <v>1126</v>
      </c>
      <c r="E482" s="153"/>
      <c r="F482" s="155"/>
      <c r="G482" s="155"/>
      <c r="H482" s="156"/>
      <c r="I482" s="1047">
        <f>SUM(J482:N482)</f>
        <v>3586</v>
      </c>
      <c r="J482" s="205"/>
      <c r="K482" s="205"/>
      <c r="L482" s="205"/>
      <c r="M482" s="205"/>
      <c r="N482" s="206">
        <v>3586</v>
      </c>
    </row>
    <row r="483" spans="1:14" s="11" customFormat="1" ht="18" customHeight="1">
      <c r="A483" s="319">
        <v>476</v>
      </c>
      <c r="B483" s="152"/>
      <c r="C483" s="153"/>
      <c r="D483" s="751" t="s">
        <v>1120</v>
      </c>
      <c r="E483" s="153"/>
      <c r="F483" s="155"/>
      <c r="G483" s="155"/>
      <c r="H483" s="156"/>
      <c r="I483" s="157">
        <f>SUM(J483:N483)</f>
        <v>193260</v>
      </c>
      <c r="J483" s="592">
        <f>SUM(J480:J482)</f>
        <v>0</v>
      </c>
      <c r="K483" s="592">
        <f>SUM(K480:K482)</f>
        <v>0</v>
      </c>
      <c r="L483" s="592">
        <f>SUM(L480:L482)</f>
        <v>0</v>
      </c>
      <c r="M483" s="592">
        <f>SUM(M480:M482)</f>
        <v>0</v>
      </c>
      <c r="N483" s="584">
        <f>SUM(N480:N482)</f>
        <v>193260</v>
      </c>
    </row>
    <row r="484" spans="1:16" s="3" customFormat="1" ht="22.5" customHeight="1">
      <c r="A484" s="319">
        <v>477</v>
      </c>
      <c r="B484" s="144"/>
      <c r="C484" s="145">
        <f>C478+1</f>
        <v>63</v>
      </c>
      <c r="D484" s="146" t="s">
        <v>493</v>
      </c>
      <c r="E484" s="145" t="s">
        <v>24</v>
      </c>
      <c r="F484" s="147">
        <v>26911</v>
      </c>
      <c r="G484" s="147">
        <v>30300</v>
      </c>
      <c r="H484" s="148">
        <v>43453</v>
      </c>
      <c r="I484" s="157"/>
      <c r="J484" s="158"/>
      <c r="K484" s="158"/>
      <c r="L484" s="158"/>
      <c r="M484" s="158"/>
      <c r="N484" s="159"/>
      <c r="P484" s="11"/>
    </row>
    <row r="485" spans="1:14" s="1362" customFormat="1" ht="18" customHeight="1">
      <c r="A485" s="319">
        <v>478</v>
      </c>
      <c r="B485" s="1354"/>
      <c r="C485" s="1355"/>
      <c r="D485" s="1356" t="s">
        <v>453</v>
      </c>
      <c r="E485" s="1355"/>
      <c r="F485" s="1357"/>
      <c r="G485" s="1357"/>
      <c r="H485" s="1358"/>
      <c r="I485" s="1359">
        <f>SUM(J485:N485)</f>
        <v>47940</v>
      </c>
      <c r="J485" s="1360"/>
      <c r="K485" s="1360"/>
      <c r="L485" s="1360">
        <v>47940</v>
      </c>
      <c r="M485" s="1360"/>
      <c r="N485" s="1361"/>
    </row>
    <row r="486" spans="1:14" s="97" customFormat="1" ht="18" customHeight="1">
      <c r="A486" s="319">
        <v>479</v>
      </c>
      <c r="B486" s="1220"/>
      <c r="C486" s="1221"/>
      <c r="D486" s="751" t="s">
        <v>1080</v>
      </c>
      <c r="E486" s="1221"/>
      <c r="F486" s="1222"/>
      <c r="G486" s="1222"/>
      <c r="H486" s="1223"/>
      <c r="I486" s="157">
        <f>SUM(J486:N486)</f>
        <v>49641</v>
      </c>
      <c r="J486" s="592">
        <v>0</v>
      </c>
      <c r="K486" s="592">
        <v>0</v>
      </c>
      <c r="L486" s="592">
        <v>49641</v>
      </c>
      <c r="M486" s="592">
        <v>0</v>
      </c>
      <c r="N486" s="584">
        <v>0</v>
      </c>
    </row>
    <row r="487" spans="1:14" s="11" customFormat="1" ht="18" customHeight="1">
      <c r="A487" s="319">
        <v>480</v>
      </c>
      <c r="B487" s="152"/>
      <c r="C487" s="153"/>
      <c r="D487" s="750" t="s">
        <v>839</v>
      </c>
      <c r="E487" s="153"/>
      <c r="F487" s="155"/>
      <c r="G487" s="155"/>
      <c r="H487" s="156"/>
      <c r="I487" s="1047">
        <f>SUM(J487:N487)</f>
        <v>0</v>
      </c>
      <c r="J487" s="205"/>
      <c r="K487" s="205"/>
      <c r="L487" s="205"/>
      <c r="M487" s="205"/>
      <c r="N487" s="206"/>
    </row>
    <row r="488" spans="1:14" s="11" customFormat="1" ht="18" customHeight="1">
      <c r="A488" s="319">
        <v>481</v>
      </c>
      <c r="B488" s="152"/>
      <c r="C488" s="153"/>
      <c r="D488" s="751" t="s">
        <v>1120</v>
      </c>
      <c r="E488" s="153"/>
      <c r="F488" s="155"/>
      <c r="G488" s="155"/>
      <c r="H488" s="156"/>
      <c r="I488" s="157">
        <f>SUM(J488:N488)</f>
        <v>49641</v>
      </c>
      <c r="J488" s="592">
        <f>SUM(J486:J487)</f>
        <v>0</v>
      </c>
      <c r="K488" s="592">
        <f>SUM(K486:K487)</f>
        <v>0</v>
      </c>
      <c r="L488" s="592">
        <f>SUM(L486:L487)</f>
        <v>49641</v>
      </c>
      <c r="M488" s="592">
        <f>SUM(M486:M487)</f>
        <v>0</v>
      </c>
      <c r="N488" s="584">
        <f>SUM(N486:N487)</f>
        <v>0</v>
      </c>
    </row>
    <row r="489" spans="1:16" s="3" customFormat="1" ht="22.5" customHeight="1">
      <c r="A489" s="319">
        <v>482</v>
      </c>
      <c r="B489" s="144"/>
      <c r="C489" s="145">
        <f>C484+1</f>
        <v>64</v>
      </c>
      <c r="D489" s="146" t="s">
        <v>106</v>
      </c>
      <c r="E489" s="145" t="s">
        <v>25</v>
      </c>
      <c r="F489" s="147">
        <v>1700</v>
      </c>
      <c r="G489" s="147">
        <v>1700</v>
      </c>
      <c r="H489" s="148">
        <v>1700</v>
      </c>
      <c r="I489" s="157"/>
      <c r="J489" s="158"/>
      <c r="K489" s="158"/>
      <c r="L489" s="158"/>
      <c r="M489" s="158"/>
      <c r="N489" s="159"/>
      <c r="P489" s="11"/>
    </row>
    <row r="490" spans="1:14" s="1362" customFormat="1" ht="18" customHeight="1">
      <c r="A490" s="319">
        <v>483</v>
      </c>
      <c r="B490" s="1354"/>
      <c r="C490" s="1355"/>
      <c r="D490" s="1356" t="s">
        <v>453</v>
      </c>
      <c r="E490" s="1355"/>
      <c r="F490" s="1357"/>
      <c r="G490" s="1357"/>
      <c r="H490" s="1358"/>
      <c r="I490" s="1359">
        <f>SUM(J490:N490)</f>
        <v>1700</v>
      </c>
      <c r="J490" s="1360"/>
      <c r="K490" s="1360"/>
      <c r="L490" s="1360">
        <v>1700</v>
      </c>
      <c r="M490" s="1360"/>
      <c r="N490" s="1361"/>
    </row>
    <row r="491" spans="1:14" s="97" customFormat="1" ht="18" customHeight="1">
      <c r="A491" s="319">
        <v>484</v>
      </c>
      <c r="B491" s="1220"/>
      <c r="C491" s="1221"/>
      <c r="D491" s="751" t="s">
        <v>1080</v>
      </c>
      <c r="E491" s="1221"/>
      <c r="F491" s="1222"/>
      <c r="G491" s="1222"/>
      <c r="H491" s="1223"/>
      <c r="I491" s="157">
        <f>SUM(J491:N491)</f>
        <v>1700</v>
      </c>
      <c r="J491" s="592">
        <v>0</v>
      </c>
      <c r="K491" s="592">
        <v>0</v>
      </c>
      <c r="L491" s="592">
        <v>1700</v>
      </c>
      <c r="M491" s="592">
        <v>0</v>
      </c>
      <c r="N491" s="584">
        <v>0</v>
      </c>
    </row>
    <row r="492" spans="1:14" s="11" customFormat="1" ht="18" customHeight="1">
      <c r="A492" s="319">
        <v>485</v>
      </c>
      <c r="B492" s="152"/>
      <c r="C492" s="153"/>
      <c r="D492" s="750" t="s">
        <v>644</v>
      </c>
      <c r="E492" s="153"/>
      <c r="F492" s="155"/>
      <c r="G492" s="155"/>
      <c r="H492" s="156"/>
      <c r="I492" s="1047">
        <f>SUM(J492:N492)</f>
        <v>0</v>
      </c>
      <c r="J492" s="205"/>
      <c r="K492" s="205"/>
      <c r="L492" s="205"/>
      <c r="M492" s="205"/>
      <c r="N492" s="206"/>
    </row>
    <row r="493" spans="1:14" s="11" customFormat="1" ht="18" customHeight="1">
      <c r="A493" s="319">
        <v>486</v>
      </c>
      <c r="B493" s="152"/>
      <c r="C493" s="153"/>
      <c r="D493" s="751" t="s">
        <v>1120</v>
      </c>
      <c r="E493" s="153"/>
      <c r="F493" s="155"/>
      <c r="G493" s="155"/>
      <c r="H493" s="156"/>
      <c r="I493" s="157">
        <f>SUM(J493:N493)</f>
        <v>1700</v>
      </c>
      <c r="J493" s="592">
        <f>SUM(J491:J492)</f>
        <v>0</v>
      </c>
      <c r="K493" s="592">
        <f>SUM(K491:K492)</f>
        <v>0</v>
      </c>
      <c r="L493" s="592">
        <f>SUM(L491:L492)</f>
        <v>1700</v>
      </c>
      <c r="M493" s="592">
        <f>SUM(M491:M492)</f>
        <v>0</v>
      </c>
      <c r="N493" s="584">
        <f>SUM(N491:N492)</f>
        <v>0</v>
      </c>
    </row>
    <row r="494" spans="1:16" s="3" customFormat="1" ht="22.5" customHeight="1">
      <c r="A494" s="319">
        <v>487</v>
      </c>
      <c r="B494" s="144"/>
      <c r="C494" s="145">
        <f>C489+1</f>
        <v>65</v>
      </c>
      <c r="D494" s="146" t="s">
        <v>599</v>
      </c>
      <c r="E494" s="145" t="s">
        <v>25</v>
      </c>
      <c r="F494" s="147"/>
      <c r="G494" s="147">
        <v>2000</v>
      </c>
      <c r="H494" s="148">
        <v>2285</v>
      </c>
      <c r="I494" s="157"/>
      <c r="J494" s="158"/>
      <c r="K494" s="158"/>
      <c r="L494" s="158"/>
      <c r="M494" s="158"/>
      <c r="N494" s="159"/>
      <c r="P494" s="11"/>
    </row>
    <row r="495" spans="1:14" s="1362" customFormat="1" ht="18" customHeight="1">
      <c r="A495" s="319">
        <v>488</v>
      </c>
      <c r="B495" s="1354"/>
      <c r="C495" s="1355"/>
      <c r="D495" s="1356" t="s">
        <v>453</v>
      </c>
      <c r="E495" s="1355"/>
      <c r="F495" s="1357"/>
      <c r="G495" s="1357"/>
      <c r="H495" s="1358"/>
      <c r="I495" s="1359">
        <f>SUM(J495:N495)</f>
        <v>1000</v>
      </c>
      <c r="J495" s="1360"/>
      <c r="K495" s="1360"/>
      <c r="L495" s="1360">
        <v>1000</v>
      </c>
      <c r="M495" s="1360"/>
      <c r="N495" s="1361"/>
    </row>
    <row r="496" spans="1:14" s="97" customFormat="1" ht="18" customHeight="1">
      <c r="A496" s="319">
        <v>489</v>
      </c>
      <c r="B496" s="1220"/>
      <c r="C496" s="1221"/>
      <c r="D496" s="751" t="s">
        <v>1080</v>
      </c>
      <c r="E496" s="1221"/>
      <c r="F496" s="1222"/>
      <c r="G496" s="1222"/>
      <c r="H496" s="1223"/>
      <c r="I496" s="157">
        <f>SUM(J496:N496)</f>
        <v>1519</v>
      </c>
      <c r="J496" s="592">
        <v>0</v>
      </c>
      <c r="K496" s="592">
        <v>0</v>
      </c>
      <c r="L496" s="592">
        <v>1519</v>
      </c>
      <c r="M496" s="592">
        <v>0</v>
      </c>
      <c r="N496" s="584">
        <v>0</v>
      </c>
    </row>
    <row r="497" spans="1:14" s="11" customFormat="1" ht="18" customHeight="1">
      <c r="A497" s="319">
        <v>490</v>
      </c>
      <c r="B497" s="152"/>
      <c r="C497" s="153"/>
      <c r="D497" s="750" t="s">
        <v>644</v>
      </c>
      <c r="E497" s="153"/>
      <c r="F497" s="155"/>
      <c r="G497" s="155"/>
      <c r="H497" s="156"/>
      <c r="I497" s="1047">
        <f>SUM(J497:N497)</f>
        <v>0</v>
      </c>
      <c r="J497" s="205"/>
      <c r="K497" s="205"/>
      <c r="L497" s="205"/>
      <c r="M497" s="205"/>
      <c r="N497" s="206"/>
    </row>
    <row r="498" spans="1:14" s="11" customFormat="1" ht="18" customHeight="1">
      <c r="A498" s="319">
        <v>491</v>
      </c>
      <c r="B498" s="152"/>
      <c r="C498" s="153"/>
      <c r="D498" s="751" t="s">
        <v>1120</v>
      </c>
      <c r="E498" s="153"/>
      <c r="F498" s="155"/>
      <c r="G498" s="155"/>
      <c r="H498" s="156"/>
      <c r="I498" s="157">
        <f>SUM(J498:N498)</f>
        <v>1519</v>
      </c>
      <c r="J498" s="592">
        <f>SUM(J496:J497)</f>
        <v>0</v>
      </c>
      <c r="K498" s="592">
        <f>SUM(K496:K497)</f>
        <v>0</v>
      </c>
      <c r="L498" s="592">
        <f>SUM(L496:L497)</f>
        <v>1519</v>
      </c>
      <c r="M498" s="592">
        <f>SUM(M496:M497)</f>
        <v>0</v>
      </c>
      <c r="N498" s="584">
        <f>SUM(N496:N497)</f>
        <v>0</v>
      </c>
    </row>
    <row r="499" spans="1:16" s="3" customFormat="1" ht="22.5" customHeight="1">
      <c r="A499" s="319">
        <v>492</v>
      </c>
      <c r="B499" s="144"/>
      <c r="C499" s="145">
        <f>C494+1</f>
        <v>66</v>
      </c>
      <c r="D499" s="146" t="s">
        <v>107</v>
      </c>
      <c r="E499" s="145" t="s">
        <v>25</v>
      </c>
      <c r="F499" s="147">
        <v>1000</v>
      </c>
      <c r="G499" s="147">
        <v>1000</v>
      </c>
      <c r="H499" s="148">
        <v>1000</v>
      </c>
      <c r="I499" s="157"/>
      <c r="J499" s="158"/>
      <c r="K499" s="158"/>
      <c r="L499" s="158"/>
      <c r="M499" s="158"/>
      <c r="N499" s="159"/>
      <c r="P499" s="11"/>
    </row>
    <row r="500" spans="1:14" s="1362" customFormat="1" ht="18" customHeight="1">
      <c r="A500" s="319">
        <v>493</v>
      </c>
      <c r="B500" s="1354"/>
      <c r="C500" s="1355"/>
      <c r="D500" s="1356" t="s">
        <v>453</v>
      </c>
      <c r="E500" s="1355"/>
      <c r="F500" s="1357"/>
      <c r="G500" s="1357"/>
      <c r="H500" s="1358"/>
      <c r="I500" s="1359">
        <f>SUM(J500:N500)</f>
        <v>1000</v>
      </c>
      <c r="J500" s="1360"/>
      <c r="K500" s="1360"/>
      <c r="L500" s="1360">
        <v>1000</v>
      </c>
      <c r="M500" s="1360"/>
      <c r="N500" s="1361"/>
    </row>
    <row r="501" spans="1:14" s="97" customFormat="1" ht="18" customHeight="1">
      <c r="A501" s="319">
        <v>494</v>
      </c>
      <c r="B501" s="1220"/>
      <c r="C501" s="1221"/>
      <c r="D501" s="751" t="s">
        <v>1080</v>
      </c>
      <c r="E501" s="1221"/>
      <c r="F501" s="1222"/>
      <c r="G501" s="1222"/>
      <c r="H501" s="1223"/>
      <c r="I501" s="157">
        <f>SUM(J501:N501)</f>
        <v>1000</v>
      </c>
      <c r="J501" s="592">
        <v>0</v>
      </c>
      <c r="K501" s="592">
        <v>0</v>
      </c>
      <c r="L501" s="592">
        <v>1000</v>
      </c>
      <c r="M501" s="592">
        <v>0</v>
      </c>
      <c r="N501" s="584">
        <v>0</v>
      </c>
    </row>
    <row r="502" spans="1:14" s="11" customFormat="1" ht="18" customHeight="1">
      <c r="A502" s="319">
        <v>495</v>
      </c>
      <c r="B502" s="152"/>
      <c r="C502" s="153"/>
      <c r="D502" s="750" t="s">
        <v>644</v>
      </c>
      <c r="E502" s="153"/>
      <c r="F502" s="155"/>
      <c r="G502" s="155"/>
      <c r="H502" s="156"/>
      <c r="I502" s="1047">
        <f>SUM(J502:N502)</f>
        <v>0</v>
      </c>
      <c r="J502" s="205"/>
      <c r="K502" s="205"/>
      <c r="L502" s="205"/>
      <c r="M502" s="205"/>
      <c r="N502" s="206"/>
    </row>
    <row r="503" spans="1:14" s="11" customFormat="1" ht="18" customHeight="1">
      <c r="A503" s="319">
        <v>496</v>
      </c>
      <c r="B503" s="152"/>
      <c r="C503" s="153"/>
      <c r="D503" s="751" t="s">
        <v>1120</v>
      </c>
      <c r="E503" s="153"/>
      <c r="F503" s="155"/>
      <c r="G503" s="155"/>
      <c r="H503" s="156"/>
      <c r="I503" s="157">
        <f>SUM(J503:N503)</f>
        <v>1000</v>
      </c>
      <c r="J503" s="592">
        <f>SUM(J501:J502)</f>
        <v>0</v>
      </c>
      <c r="K503" s="592">
        <f>SUM(K501:K502)</f>
        <v>0</v>
      </c>
      <c r="L503" s="592">
        <f>SUM(L501:L502)</f>
        <v>1000</v>
      </c>
      <c r="M503" s="592">
        <f>SUM(M501:M502)</f>
        <v>0</v>
      </c>
      <c r="N503" s="584">
        <f>SUM(N501:N502)</f>
        <v>0</v>
      </c>
    </row>
    <row r="504" spans="1:16" s="3" customFormat="1" ht="22.5" customHeight="1">
      <c r="A504" s="319">
        <v>497</v>
      </c>
      <c r="B504" s="144"/>
      <c r="C504" s="145">
        <f>C499+1</f>
        <v>67</v>
      </c>
      <c r="D504" s="146" t="s">
        <v>108</v>
      </c>
      <c r="E504" s="145" t="s">
        <v>24</v>
      </c>
      <c r="F504" s="147">
        <v>5000</v>
      </c>
      <c r="G504" s="147">
        <v>5000</v>
      </c>
      <c r="H504" s="148">
        <v>5000</v>
      </c>
      <c r="I504" s="157"/>
      <c r="J504" s="158"/>
      <c r="K504" s="158"/>
      <c r="L504" s="158"/>
      <c r="M504" s="158"/>
      <c r="N504" s="159"/>
      <c r="P504" s="11"/>
    </row>
    <row r="505" spans="1:14" s="1362" customFormat="1" ht="18" customHeight="1">
      <c r="A505" s="319">
        <v>498</v>
      </c>
      <c r="B505" s="1354"/>
      <c r="C505" s="1355"/>
      <c r="D505" s="1356" t="s">
        <v>453</v>
      </c>
      <c r="E505" s="1355"/>
      <c r="F505" s="1357"/>
      <c r="G505" s="1357"/>
      <c r="H505" s="1358"/>
      <c r="I505" s="1359">
        <f>SUM(J505:N505)</f>
        <v>5000</v>
      </c>
      <c r="J505" s="1360"/>
      <c r="K505" s="1360"/>
      <c r="L505" s="1360">
        <v>5000</v>
      </c>
      <c r="M505" s="1360"/>
      <c r="N505" s="1361"/>
    </row>
    <row r="506" spans="1:14" s="97" customFormat="1" ht="18" customHeight="1">
      <c r="A506" s="319">
        <v>499</v>
      </c>
      <c r="B506" s="1220"/>
      <c r="C506" s="1221"/>
      <c r="D506" s="751" t="s">
        <v>1080</v>
      </c>
      <c r="E506" s="1221"/>
      <c r="F506" s="1222"/>
      <c r="G506" s="1222"/>
      <c r="H506" s="1223"/>
      <c r="I506" s="157">
        <f>SUM(J506:N506)</f>
        <v>5000</v>
      </c>
      <c r="J506" s="592">
        <v>0</v>
      </c>
      <c r="K506" s="592">
        <v>0</v>
      </c>
      <c r="L506" s="592">
        <v>5000</v>
      </c>
      <c r="M506" s="592">
        <v>0</v>
      </c>
      <c r="N506" s="584">
        <v>0</v>
      </c>
    </row>
    <row r="507" spans="1:14" s="11" customFormat="1" ht="18" customHeight="1">
      <c r="A507" s="319">
        <v>500</v>
      </c>
      <c r="B507" s="152"/>
      <c r="C507" s="153"/>
      <c r="D507" s="750" t="s">
        <v>644</v>
      </c>
      <c r="E507" s="153"/>
      <c r="F507" s="155"/>
      <c r="G507" s="155"/>
      <c r="H507" s="156"/>
      <c r="I507" s="1047">
        <f>SUM(J507:N507)</f>
        <v>0</v>
      </c>
      <c r="J507" s="205"/>
      <c r="K507" s="205"/>
      <c r="L507" s="205"/>
      <c r="M507" s="205"/>
      <c r="N507" s="206"/>
    </row>
    <row r="508" spans="1:14" s="11" customFormat="1" ht="18" customHeight="1">
      <c r="A508" s="319">
        <v>501</v>
      </c>
      <c r="B508" s="152"/>
      <c r="C508" s="153"/>
      <c r="D508" s="751" t="s">
        <v>1120</v>
      </c>
      <c r="E508" s="153"/>
      <c r="F508" s="155"/>
      <c r="G508" s="155"/>
      <c r="H508" s="156"/>
      <c r="I508" s="157">
        <f>SUM(J508:N508)</f>
        <v>5000</v>
      </c>
      <c r="J508" s="592">
        <f>SUM(J506:J507)</f>
        <v>0</v>
      </c>
      <c r="K508" s="592">
        <f>SUM(K506:K507)</f>
        <v>0</v>
      </c>
      <c r="L508" s="592">
        <f>SUM(L506:L507)</f>
        <v>5000</v>
      </c>
      <c r="M508" s="592">
        <f>SUM(M506:M507)</f>
        <v>0</v>
      </c>
      <c r="N508" s="584">
        <f>SUM(N506:N507)</f>
        <v>0</v>
      </c>
    </row>
    <row r="509" spans="1:16" s="3" customFormat="1" ht="22.5" customHeight="1">
      <c r="A509" s="319">
        <v>502</v>
      </c>
      <c r="B509" s="144"/>
      <c r="C509" s="145">
        <f>C504+1</f>
        <v>68</v>
      </c>
      <c r="D509" s="146" t="s">
        <v>109</v>
      </c>
      <c r="E509" s="145" t="s">
        <v>25</v>
      </c>
      <c r="F509" s="147">
        <v>6240</v>
      </c>
      <c r="G509" s="147">
        <v>5760</v>
      </c>
      <c r="H509" s="148">
        <v>10020</v>
      </c>
      <c r="I509" s="157"/>
      <c r="J509" s="158"/>
      <c r="K509" s="158"/>
      <c r="L509" s="158"/>
      <c r="M509" s="158"/>
      <c r="N509" s="159"/>
      <c r="P509" s="11"/>
    </row>
    <row r="510" spans="1:14" s="1362" customFormat="1" ht="18" customHeight="1">
      <c r="A510" s="319">
        <v>503</v>
      </c>
      <c r="B510" s="1354"/>
      <c r="C510" s="1355"/>
      <c r="D510" s="1356" t="s">
        <v>453</v>
      </c>
      <c r="E510" s="1355"/>
      <c r="F510" s="1357"/>
      <c r="G510" s="1357"/>
      <c r="H510" s="1358"/>
      <c r="I510" s="1359">
        <f>SUM(J510:N510)</f>
        <v>3600</v>
      </c>
      <c r="J510" s="1360"/>
      <c r="K510" s="1360"/>
      <c r="L510" s="1360">
        <v>3600</v>
      </c>
      <c r="M510" s="1360"/>
      <c r="N510" s="1361"/>
    </row>
    <row r="511" spans="1:14" s="97" customFormat="1" ht="18" customHeight="1">
      <c r="A511" s="319">
        <v>504</v>
      </c>
      <c r="B511" s="1220"/>
      <c r="C511" s="1221"/>
      <c r="D511" s="751" t="s">
        <v>1080</v>
      </c>
      <c r="E511" s="1221"/>
      <c r="F511" s="1222"/>
      <c r="G511" s="1222"/>
      <c r="H511" s="1223"/>
      <c r="I511" s="157">
        <f>SUM(J511:N511)</f>
        <v>3600</v>
      </c>
      <c r="J511" s="592">
        <v>0</v>
      </c>
      <c r="K511" s="592">
        <v>0</v>
      </c>
      <c r="L511" s="592">
        <v>3600</v>
      </c>
      <c r="M511" s="592">
        <v>0</v>
      </c>
      <c r="N511" s="584">
        <v>0</v>
      </c>
    </row>
    <row r="512" spans="1:14" s="11" customFormat="1" ht="18" customHeight="1">
      <c r="A512" s="319">
        <v>505</v>
      </c>
      <c r="B512" s="152"/>
      <c r="C512" s="153"/>
      <c r="D512" s="750" t="s">
        <v>644</v>
      </c>
      <c r="E512" s="153"/>
      <c r="F512" s="155"/>
      <c r="G512" s="155"/>
      <c r="H512" s="156"/>
      <c r="I512" s="1047">
        <f>SUM(J512:N512)</f>
        <v>0</v>
      </c>
      <c r="J512" s="205"/>
      <c r="K512" s="205"/>
      <c r="L512" s="205"/>
      <c r="M512" s="205"/>
      <c r="N512" s="206"/>
    </row>
    <row r="513" spans="1:14" s="11" customFormat="1" ht="18" customHeight="1">
      <c r="A513" s="319">
        <v>506</v>
      </c>
      <c r="B513" s="152"/>
      <c r="C513" s="153"/>
      <c r="D513" s="751" t="s">
        <v>1120</v>
      </c>
      <c r="E513" s="153"/>
      <c r="F513" s="155"/>
      <c r="G513" s="155"/>
      <c r="H513" s="156"/>
      <c r="I513" s="157">
        <f>SUM(J513:N513)</f>
        <v>3600</v>
      </c>
      <c r="J513" s="592">
        <f>SUM(J511:J512)</f>
        <v>0</v>
      </c>
      <c r="K513" s="592">
        <f>SUM(K511:K512)</f>
        <v>0</v>
      </c>
      <c r="L513" s="592">
        <f>SUM(L511:L512)</f>
        <v>3600</v>
      </c>
      <c r="M513" s="592">
        <f>SUM(M511:M512)</f>
        <v>0</v>
      </c>
      <c r="N513" s="584">
        <f>SUM(N511:N512)</f>
        <v>0</v>
      </c>
    </row>
    <row r="514" spans="1:16" s="3" customFormat="1" ht="22.5" customHeight="1">
      <c r="A514" s="319">
        <v>507</v>
      </c>
      <c r="B514" s="144"/>
      <c r="C514" s="145">
        <f>C509+1</f>
        <v>69</v>
      </c>
      <c r="D514" s="146" t="s">
        <v>110</v>
      </c>
      <c r="E514" s="145" t="s">
        <v>25</v>
      </c>
      <c r="F514" s="147">
        <v>672</v>
      </c>
      <c r="G514" s="147">
        <v>2000</v>
      </c>
      <c r="H514" s="148">
        <v>621</v>
      </c>
      <c r="I514" s="157"/>
      <c r="J514" s="158"/>
      <c r="K514" s="158"/>
      <c r="L514" s="158"/>
      <c r="M514" s="158"/>
      <c r="N514" s="159"/>
      <c r="P514" s="11"/>
    </row>
    <row r="515" spans="1:14" s="1362" customFormat="1" ht="18" customHeight="1">
      <c r="A515" s="319">
        <v>508</v>
      </c>
      <c r="B515" s="1354"/>
      <c r="C515" s="1355"/>
      <c r="D515" s="1356" t="s">
        <v>453</v>
      </c>
      <c r="E515" s="1355"/>
      <c r="F515" s="1357"/>
      <c r="G515" s="1357"/>
      <c r="H515" s="1358"/>
      <c r="I515" s="1359">
        <f>SUM(J515:N515)</f>
        <v>2000</v>
      </c>
      <c r="J515" s="1360"/>
      <c r="K515" s="1360"/>
      <c r="L515" s="1360">
        <v>2000</v>
      </c>
      <c r="M515" s="1360"/>
      <c r="N515" s="1361"/>
    </row>
    <row r="516" spans="1:14" s="97" customFormat="1" ht="18" customHeight="1">
      <c r="A516" s="319">
        <v>509</v>
      </c>
      <c r="B516" s="1220"/>
      <c r="C516" s="1221"/>
      <c r="D516" s="751" t="s">
        <v>1080</v>
      </c>
      <c r="E516" s="1221"/>
      <c r="F516" s="1222"/>
      <c r="G516" s="1222"/>
      <c r="H516" s="1223"/>
      <c r="I516" s="157">
        <f>SUM(J516:N516)</f>
        <v>6794</v>
      </c>
      <c r="J516" s="592">
        <v>0</v>
      </c>
      <c r="K516" s="592">
        <v>0</v>
      </c>
      <c r="L516" s="592">
        <v>6794</v>
      </c>
      <c r="M516" s="592">
        <v>0</v>
      </c>
      <c r="N516" s="584">
        <v>0</v>
      </c>
    </row>
    <row r="517" spans="1:14" s="11" customFormat="1" ht="18" customHeight="1">
      <c r="A517" s="319">
        <v>510</v>
      </c>
      <c r="B517" s="152"/>
      <c r="C517" s="153"/>
      <c r="D517" s="750" t="s">
        <v>839</v>
      </c>
      <c r="E517" s="153"/>
      <c r="F517" s="155"/>
      <c r="G517" s="155"/>
      <c r="H517" s="156"/>
      <c r="I517" s="1047">
        <f>SUM(J517:N517)</f>
        <v>0</v>
      </c>
      <c r="J517" s="205"/>
      <c r="K517" s="205"/>
      <c r="L517" s="205"/>
      <c r="M517" s="205"/>
      <c r="N517" s="206"/>
    </row>
    <row r="518" spans="1:14" s="11" customFormat="1" ht="18" customHeight="1">
      <c r="A518" s="319">
        <v>511</v>
      </c>
      <c r="B518" s="152"/>
      <c r="C518" s="153"/>
      <c r="D518" s="751" t="s">
        <v>1120</v>
      </c>
      <c r="E518" s="153"/>
      <c r="F518" s="155"/>
      <c r="G518" s="155"/>
      <c r="H518" s="156"/>
      <c r="I518" s="157">
        <f>SUM(J518:N518)</f>
        <v>6794</v>
      </c>
      <c r="J518" s="592">
        <f>SUM(J516:J517)</f>
        <v>0</v>
      </c>
      <c r="K518" s="592">
        <f>SUM(K516:K517)</f>
        <v>0</v>
      </c>
      <c r="L518" s="592">
        <f>SUM(L516:L517)</f>
        <v>6794</v>
      </c>
      <c r="M518" s="592">
        <f>SUM(M516:M517)</f>
        <v>0</v>
      </c>
      <c r="N518" s="584">
        <f>SUM(N516:N517)</f>
        <v>0</v>
      </c>
    </row>
    <row r="519" spans="1:16" s="3" customFormat="1" ht="22.5" customHeight="1">
      <c r="A519" s="319">
        <v>512</v>
      </c>
      <c r="B519" s="144"/>
      <c r="C519" s="145">
        <f>C514+1</f>
        <v>70</v>
      </c>
      <c r="D519" s="146" t="s">
        <v>111</v>
      </c>
      <c r="E519" s="145" t="s">
        <v>24</v>
      </c>
      <c r="F519" s="147">
        <v>57011</v>
      </c>
      <c r="G519" s="147">
        <v>64700</v>
      </c>
      <c r="H519" s="148">
        <v>172766</v>
      </c>
      <c r="I519" s="157"/>
      <c r="J519" s="158"/>
      <c r="K519" s="158"/>
      <c r="L519" s="158"/>
      <c r="M519" s="158"/>
      <c r="N519" s="159"/>
      <c r="P519" s="11"/>
    </row>
    <row r="520" spans="1:14" s="1362" customFormat="1" ht="18" customHeight="1">
      <c r="A520" s="319">
        <v>513</v>
      </c>
      <c r="B520" s="1354"/>
      <c r="C520" s="1355"/>
      <c r="D520" s="1356" t="s">
        <v>453</v>
      </c>
      <c r="E520" s="1355"/>
      <c r="F520" s="1357"/>
      <c r="G520" s="1357"/>
      <c r="H520" s="1358"/>
      <c r="I520" s="1359">
        <f>SUM(J520:N520)</f>
        <v>189860</v>
      </c>
      <c r="J520" s="1360">
        <v>107384</v>
      </c>
      <c r="K520" s="1360">
        <v>23546</v>
      </c>
      <c r="L520" s="1360">
        <v>58930</v>
      </c>
      <c r="M520" s="1360"/>
      <c r="N520" s="1361"/>
    </row>
    <row r="521" spans="1:14" s="97" customFormat="1" ht="18" customHeight="1">
      <c r="A521" s="319">
        <v>514</v>
      </c>
      <c r="B521" s="1220"/>
      <c r="C521" s="1221"/>
      <c r="D521" s="751" t="s">
        <v>1080</v>
      </c>
      <c r="E521" s="1221"/>
      <c r="F521" s="1222"/>
      <c r="G521" s="1222"/>
      <c r="H521" s="1223"/>
      <c r="I521" s="157">
        <f>SUM(J521:N521)</f>
        <v>210375</v>
      </c>
      <c r="J521" s="592">
        <v>113033</v>
      </c>
      <c r="K521" s="592">
        <v>25113</v>
      </c>
      <c r="L521" s="592">
        <v>72229</v>
      </c>
      <c r="M521" s="592">
        <v>0</v>
      </c>
      <c r="N521" s="584">
        <v>0</v>
      </c>
    </row>
    <row r="522" spans="1:14" s="11" customFormat="1" ht="18" customHeight="1">
      <c r="A522" s="319">
        <v>515</v>
      </c>
      <c r="B522" s="152"/>
      <c r="C522" s="153"/>
      <c r="D522" s="750" t="s">
        <v>1084</v>
      </c>
      <c r="E522" s="153"/>
      <c r="F522" s="155"/>
      <c r="G522" s="155"/>
      <c r="H522" s="156"/>
      <c r="I522" s="1047">
        <f>SUM(J522:N522)</f>
        <v>1150</v>
      </c>
      <c r="J522" s="205"/>
      <c r="K522" s="205"/>
      <c r="L522" s="205">
        <v>1150</v>
      </c>
      <c r="M522" s="205"/>
      <c r="N522" s="206"/>
    </row>
    <row r="523" spans="1:14" s="11" customFormat="1" ht="18" customHeight="1">
      <c r="A523" s="319">
        <v>516</v>
      </c>
      <c r="B523" s="152"/>
      <c r="C523" s="153"/>
      <c r="D523" s="751" t="s">
        <v>1120</v>
      </c>
      <c r="E523" s="153"/>
      <c r="F523" s="155"/>
      <c r="G523" s="155"/>
      <c r="H523" s="156"/>
      <c r="I523" s="157">
        <f>SUM(J523:N523)</f>
        <v>211525</v>
      </c>
      <c r="J523" s="592">
        <f>SUM(J521:J522)</f>
        <v>113033</v>
      </c>
      <c r="K523" s="592">
        <f>SUM(K521:K522)</f>
        <v>25113</v>
      </c>
      <c r="L523" s="592">
        <f>SUM(L521:L522)</f>
        <v>73379</v>
      </c>
      <c r="M523" s="592">
        <f>SUM(M521:M522)</f>
        <v>0</v>
      </c>
      <c r="N523" s="584">
        <f>SUM(N521:N522)</f>
        <v>0</v>
      </c>
    </row>
    <row r="524" spans="1:14" s="11" customFormat="1" ht="18" customHeight="1">
      <c r="A524" s="319">
        <v>517</v>
      </c>
      <c r="B524" s="152"/>
      <c r="C524" s="145">
        <f>C519+1</f>
        <v>71</v>
      </c>
      <c r="D524" s="154" t="s">
        <v>600</v>
      </c>
      <c r="E524" s="153" t="s">
        <v>25</v>
      </c>
      <c r="F524" s="155"/>
      <c r="G524" s="155"/>
      <c r="H524" s="156"/>
      <c r="I524" s="157"/>
      <c r="J524" s="158"/>
      <c r="K524" s="158"/>
      <c r="L524" s="158"/>
      <c r="M524" s="158"/>
      <c r="N524" s="159"/>
    </row>
    <row r="525" spans="1:14" s="1362" customFormat="1" ht="18" customHeight="1">
      <c r="A525" s="319">
        <v>518</v>
      </c>
      <c r="B525" s="1354"/>
      <c r="C525" s="1355"/>
      <c r="D525" s="1356" t="s">
        <v>453</v>
      </c>
      <c r="E525" s="1355"/>
      <c r="F525" s="1357"/>
      <c r="G525" s="1357"/>
      <c r="H525" s="1358"/>
      <c r="I525" s="1359">
        <f>SUM(J525:N525)</f>
        <v>180</v>
      </c>
      <c r="J525" s="1360"/>
      <c r="K525" s="1360"/>
      <c r="L525" s="1360">
        <v>180</v>
      </c>
      <c r="M525" s="1360"/>
      <c r="N525" s="1361"/>
    </row>
    <row r="526" spans="1:14" s="97" customFormat="1" ht="18" customHeight="1">
      <c r="A526" s="319">
        <v>519</v>
      </c>
      <c r="B526" s="1220"/>
      <c r="C526" s="1221"/>
      <c r="D526" s="751" t="s">
        <v>1080</v>
      </c>
      <c r="E526" s="1221"/>
      <c r="F526" s="1222"/>
      <c r="G526" s="1222"/>
      <c r="H526" s="1223"/>
      <c r="I526" s="157">
        <f>SUM(J526:N526)</f>
        <v>180</v>
      </c>
      <c r="J526" s="592">
        <v>0</v>
      </c>
      <c r="K526" s="592">
        <v>0</v>
      </c>
      <c r="L526" s="592">
        <v>180</v>
      </c>
      <c r="M526" s="592">
        <v>0</v>
      </c>
      <c r="N526" s="584">
        <v>0</v>
      </c>
    </row>
    <row r="527" spans="1:14" s="11" customFormat="1" ht="18" customHeight="1">
      <c r="A527" s="319">
        <v>520</v>
      </c>
      <c r="B527" s="152"/>
      <c r="C527" s="153"/>
      <c r="D527" s="750" t="s">
        <v>644</v>
      </c>
      <c r="E527" s="153"/>
      <c r="F527" s="155"/>
      <c r="G527" s="155"/>
      <c r="H527" s="156"/>
      <c r="I527" s="157">
        <f>SUM(J527:N527)</f>
        <v>0</v>
      </c>
      <c r="J527" s="592"/>
      <c r="K527" s="592"/>
      <c r="L527" s="592"/>
      <c r="M527" s="592"/>
      <c r="N527" s="584"/>
    </row>
    <row r="528" spans="1:14" s="11" customFormat="1" ht="18" customHeight="1">
      <c r="A528" s="319">
        <v>521</v>
      </c>
      <c r="B528" s="152"/>
      <c r="C528" s="153"/>
      <c r="D528" s="751" t="s">
        <v>1120</v>
      </c>
      <c r="E528" s="153"/>
      <c r="F528" s="155"/>
      <c r="G528" s="155"/>
      <c r="H528" s="156"/>
      <c r="I528" s="157">
        <f>SUM(J528:N528)</f>
        <v>180</v>
      </c>
      <c r="J528" s="592">
        <f>SUM(J526:J527)</f>
        <v>0</v>
      </c>
      <c r="K528" s="592">
        <f>SUM(K526:K527)</f>
        <v>0</v>
      </c>
      <c r="L528" s="592">
        <f>SUM(L526:L527)</f>
        <v>180</v>
      </c>
      <c r="M528" s="592">
        <f>SUM(M526:M527)</f>
        <v>0</v>
      </c>
      <c r="N528" s="584">
        <f>SUM(N526:N527)</f>
        <v>0</v>
      </c>
    </row>
    <row r="529" spans="1:16" s="3" customFormat="1" ht="22.5" customHeight="1">
      <c r="A529" s="319">
        <v>522</v>
      </c>
      <c r="B529" s="144"/>
      <c r="C529" s="145">
        <f>C524+1</f>
        <v>72</v>
      </c>
      <c r="D529" s="146" t="s">
        <v>112</v>
      </c>
      <c r="E529" s="145" t="s">
        <v>24</v>
      </c>
      <c r="F529" s="147">
        <v>3847</v>
      </c>
      <c r="G529" s="147"/>
      <c r="H529" s="148">
        <v>9304</v>
      </c>
      <c r="I529" s="157"/>
      <c r="J529" s="158"/>
      <c r="K529" s="158"/>
      <c r="L529" s="158"/>
      <c r="M529" s="158"/>
      <c r="N529" s="159"/>
      <c r="P529" s="11"/>
    </row>
    <row r="530" spans="1:14" s="1362" customFormat="1" ht="18" customHeight="1">
      <c r="A530" s="319">
        <v>523</v>
      </c>
      <c r="B530" s="1392"/>
      <c r="C530" s="1355"/>
      <c r="D530" s="1356" t="s">
        <v>453</v>
      </c>
      <c r="E530" s="1391"/>
      <c r="F530" s="1393"/>
      <c r="G530" s="1393"/>
      <c r="H530" s="1394"/>
      <c r="I530" s="1359">
        <f>SUM(J530:N530)</f>
        <v>0</v>
      </c>
      <c r="J530" s="1383"/>
      <c r="K530" s="1383"/>
      <c r="L530" s="1383"/>
      <c r="M530" s="1383"/>
      <c r="N530" s="1384"/>
    </row>
    <row r="531" spans="1:14" s="97" customFormat="1" ht="18" customHeight="1">
      <c r="A531" s="319">
        <v>524</v>
      </c>
      <c r="B531" s="449"/>
      <c r="C531" s="1221"/>
      <c r="D531" s="751" t="s">
        <v>1080</v>
      </c>
      <c r="E531" s="197"/>
      <c r="F531" s="198"/>
      <c r="G531" s="198"/>
      <c r="H531" s="1237"/>
      <c r="I531" s="157">
        <f>SUM(J531:N531)</f>
        <v>24561</v>
      </c>
      <c r="J531" s="150">
        <v>0</v>
      </c>
      <c r="K531" s="150">
        <v>0</v>
      </c>
      <c r="L531" s="150">
        <v>947</v>
      </c>
      <c r="M531" s="150">
        <v>0</v>
      </c>
      <c r="N531" s="151">
        <v>23614</v>
      </c>
    </row>
    <row r="532" spans="1:14" s="11" customFormat="1" ht="18" customHeight="1">
      <c r="A532" s="319">
        <v>525</v>
      </c>
      <c r="B532" s="195"/>
      <c r="C532" s="153"/>
      <c r="D532" s="750" t="s">
        <v>839</v>
      </c>
      <c r="E532" s="182"/>
      <c r="F532" s="320"/>
      <c r="G532" s="320"/>
      <c r="H532" s="321"/>
      <c r="I532" s="1047">
        <f>SUM(J532:N532)</f>
        <v>0</v>
      </c>
      <c r="J532" s="756"/>
      <c r="K532" s="756"/>
      <c r="L532" s="756"/>
      <c r="M532" s="756"/>
      <c r="N532" s="163"/>
    </row>
    <row r="533" spans="1:14" s="11" customFormat="1" ht="18" customHeight="1">
      <c r="A533" s="319">
        <v>526</v>
      </c>
      <c r="B533" s="195"/>
      <c r="C533" s="153"/>
      <c r="D533" s="751" t="s">
        <v>1120</v>
      </c>
      <c r="E533" s="182"/>
      <c r="F533" s="320"/>
      <c r="G533" s="320"/>
      <c r="H533" s="321"/>
      <c r="I533" s="157">
        <f>SUM(J533:N533)</f>
        <v>24561</v>
      </c>
      <c r="J533" s="150">
        <f>SUM(J531:J532)</f>
        <v>0</v>
      </c>
      <c r="K533" s="150">
        <f>SUM(K531:K532)</f>
        <v>0</v>
      </c>
      <c r="L533" s="150">
        <f>SUM(L531:L532)</f>
        <v>947</v>
      </c>
      <c r="M533" s="150">
        <f>SUM(M531:M532)</f>
        <v>0</v>
      </c>
      <c r="N533" s="151">
        <f>SUM(N531:N532)</f>
        <v>23614</v>
      </c>
    </row>
    <row r="534" spans="1:16" s="3" customFormat="1" ht="22.5" customHeight="1">
      <c r="A534" s="319">
        <v>527</v>
      </c>
      <c r="B534" s="144"/>
      <c r="C534" s="145">
        <f>C529+1</f>
        <v>73</v>
      </c>
      <c r="D534" s="146" t="s">
        <v>113</v>
      </c>
      <c r="E534" s="145" t="s">
        <v>25</v>
      </c>
      <c r="F534" s="147">
        <v>78718</v>
      </c>
      <c r="G534" s="147">
        <v>121500</v>
      </c>
      <c r="H534" s="148">
        <v>112558</v>
      </c>
      <c r="I534" s="157"/>
      <c r="J534" s="158"/>
      <c r="K534" s="158"/>
      <c r="L534" s="158"/>
      <c r="M534" s="158"/>
      <c r="N534" s="159"/>
      <c r="P534" s="11"/>
    </row>
    <row r="535" spans="1:14" s="1362" customFormat="1" ht="18" customHeight="1">
      <c r="A535" s="319">
        <v>528</v>
      </c>
      <c r="B535" s="1354"/>
      <c r="C535" s="1355"/>
      <c r="D535" s="1356" t="s">
        <v>453</v>
      </c>
      <c r="E535" s="1355"/>
      <c r="F535" s="1357"/>
      <c r="G535" s="1357"/>
      <c r="H535" s="1358"/>
      <c r="I535" s="1359">
        <f>SUM(J535:N535)</f>
        <v>135000</v>
      </c>
      <c r="J535" s="1360"/>
      <c r="K535" s="1360"/>
      <c r="L535" s="1360">
        <v>135000</v>
      </c>
      <c r="M535" s="1360"/>
      <c r="N535" s="1361"/>
    </row>
    <row r="536" spans="1:14" s="97" customFormat="1" ht="18" customHeight="1">
      <c r="A536" s="319">
        <v>529</v>
      </c>
      <c r="B536" s="1220"/>
      <c r="C536" s="1221"/>
      <c r="D536" s="751" t="s">
        <v>1080</v>
      </c>
      <c r="E536" s="1221"/>
      <c r="F536" s="1222"/>
      <c r="G536" s="1222"/>
      <c r="H536" s="1223"/>
      <c r="I536" s="157">
        <f>SUM(J536:N536)</f>
        <v>230166</v>
      </c>
      <c r="J536" s="592">
        <v>0</v>
      </c>
      <c r="K536" s="592">
        <v>0</v>
      </c>
      <c r="L536" s="592">
        <v>230166</v>
      </c>
      <c r="M536" s="592">
        <v>0</v>
      </c>
      <c r="N536" s="584">
        <v>0</v>
      </c>
    </row>
    <row r="537" spans="1:14" s="11" customFormat="1" ht="18" customHeight="1">
      <c r="A537" s="319">
        <v>530</v>
      </c>
      <c r="B537" s="152"/>
      <c r="C537" s="153"/>
      <c r="D537" s="750" t="s">
        <v>1084</v>
      </c>
      <c r="E537" s="153"/>
      <c r="F537" s="155"/>
      <c r="G537" s="155"/>
      <c r="H537" s="156"/>
      <c r="I537" s="1047">
        <f>SUM(J537:N537)</f>
        <v>-22764</v>
      </c>
      <c r="J537" s="205"/>
      <c r="K537" s="205"/>
      <c r="L537" s="205">
        <v>-22764</v>
      </c>
      <c r="M537" s="205"/>
      <c r="N537" s="206"/>
    </row>
    <row r="538" spans="1:14" s="11" customFormat="1" ht="18" customHeight="1">
      <c r="A538" s="319">
        <v>531</v>
      </c>
      <c r="B538" s="152"/>
      <c r="C538" s="153"/>
      <c r="D538" s="751" t="s">
        <v>1120</v>
      </c>
      <c r="E538" s="153"/>
      <c r="F538" s="155"/>
      <c r="G538" s="155"/>
      <c r="H538" s="156"/>
      <c r="I538" s="157">
        <f>SUM(J538:N538)</f>
        <v>207402</v>
      </c>
      <c r="J538" s="592">
        <f>SUM(J536:J537)</f>
        <v>0</v>
      </c>
      <c r="K538" s="592">
        <f>SUM(K536:K537)</f>
        <v>0</v>
      </c>
      <c r="L538" s="592">
        <f>SUM(L536:L537)</f>
        <v>207402</v>
      </c>
      <c r="M538" s="592">
        <f>SUM(M536:M537)</f>
        <v>0</v>
      </c>
      <c r="N538" s="584">
        <f>SUM(N536:N537)</f>
        <v>0</v>
      </c>
    </row>
    <row r="539" spans="1:16" s="3" customFormat="1" ht="22.5" customHeight="1">
      <c r="A539" s="319">
        <v>532</v>
      </c>
      <c r="B539" s="144"/>
      <c r="C539" s="145">
        <f>C534+1</f>
        <v>74</v>
      </c>
      <c r="D539" s="146" t="s">
        <v>114</v>
      </c>
      <c r="E539" s="145" t="s">
        <v>25</v>
      </c>
      <c r="F539" s="147">
        <v>23905</v>
      </c>
      <c r="G539" s="147">
        <v>40100</v>
      </c>
      <c r="H539" s="148">
        <v>24574</v>
      </c>
      <c r="I539" s="157"/>
      <c r="J539" s="158"/>
      <c r="K539" s="158"/>
      <c r="L539" s="158"/>
      <c r="M539" s="158"/>
      <c r="N539" s="159"/>
      <c r="P539" s="11"/>
    </row>
    <row r="540" spans="1:14" s="1362" customFormat="1" ht="18" customHeight="1">
      <c r="A540" s="319">
        <v>533</v>
      </c>
      <c r="B540" s="1354"/>
      <c r="C540" s="1355"/>
      <c r="D540" s="1356" t="s">
        <v>453</v>
      </c>
      <c r="E540" s="1355"/>
      <c r="F540" s="1357"/>
      <c r="G540" s="1357"/>
      <c r="H540" s="1358"/>
      <c r="I540" s="1359">
        <f>SUM(J540:N540)</f>
        <v>24388</v>
      </c>
      <c r="J540" s="1360"/>
      <c r="K540" s="1360"/>
      <c r="L540" s="1360">
        <v>24388</v>
      </c>
      <c r="M540" s="1360"/>
      <c r="N540" s="1361"/>
    </row>
    <row r="541" spans="1:14" s="97" customFormat="1" ht="18" customHeight="1">
      <c r="A541" s="319">
        <v>534</v>
      </c>
      <c r="B541" s="1220"/>
      <c r="C541" s="1221"/>
      <c r="D541" s="751" t="s">
        <v>1080</v>
      </c>
      <c r="E541" s="1221"/>
      <c r="F541" s="1222"/>
      <c r="G541" s="1222"/>
      <c r="H541" s="1223"/>
      <c r="I541" s="157">
        <f>SUM(J541:N541)</f>
        <v>24388</v>
      </c>
      <c r="J541" s="592">
        <v>0</v>
      </c>
      <c r="K541" s="592">
        <v>0</v>
      </c>
      <c r="L541" s="592">
        <v>24388</v>
      </c>
      <c r="M541" s="592">
        <v>0</v>
      </c>
      <c r="N541" s="584">
        <v>0</v>
      </c>
    </row>
    <row r="542" spans="1:14" s="11" customFormat="1" ht="18" customHeight="1">
      <c r="A542" s="319">
        <v>535</v>
      </c>
      <c r="B542" s="152"/>
      <c r="C542" s="153"/>
      <c r="D542" s="750" t="s">
        <v>644</v>
      </c>
      <c r="E542" s="153"/>
      <c r="F542" s="155"/>
      <c r="G542" s="155"/>
      <c r="H542" s="156"/>
      <c r="I542" s="1048">
        <f>SUM(J542:N542)</f>
        <v>0</v>
      </c>
      <c r="J542" s="158"/>
      <c r="K542" s="158"/>
      <c r="L542" s="158"/>
      <c r="M542" s="158"/>
      <c r="N542" s="159"/>
    </row>
    <row r="543" spans="1:14" s="11" customFormat="1" ht="18" customHeight="1">
      <c r="A543" s="319">
        <v>536</v>
      </c>
      <c r="B543" s="152"/>
      <c r="C543" s="153"/>
      <c r="D543" s="751" t="s">
        <v>1120</v>
      </c>
      <c r="E543" s="153"/>
      <c r="F543" s="155"/>
      <c r="G543" s="155"/>
      <c r="H543" s="156"/>
      <c r="I543" s="157">
        <f>SUM(J543:N543)</f>
        <v>24388</v>
      </c>
      <c r="J543" s="592">
        <f>SUM(J541:J542)</f>
        <v>0</v>
      </c>
      <c r="K543" s="592">
        <f>SUM(K541:K542)</f>
        <v>0</v>
      </c>
      <c r="L543" s="592">
        <f>SUM(L541:L542)</f>
        <v>24388</v>
      </c>
      <c r="M543" s="592">
        <f>SUM(M541:M542)</f>
        <v>0</v>
      </c>
      <c r="N543" s="584">
        <f>SUM(N541:N542)</f>
        <v>0</v>
      </c>
    </row>
    <row r="544" spans="1:14" s="11" customFormat="1" ht="18" customHeight="1">
      <c r="A544" s="319">
        <v>537</v>
      </c>
      <c r="B544" s="152"/>
      <c r="C544" s="145">
        <f>C539+1</f>
        <v>75</v>
      </c>
      <c r="D544" s="154" t="s">
        <v>601</v>
      </c>
      <c r="E544" s="153" t="s">
        <v>24</v>
      </c>
      <c r="F544" s="155"/>
      <c r="G544" s="155"/>
      <c r="H544" s="156"/>
      <c r="I544" s="157"/>
      <c r="J544" s="158"/>
      <c r="K544" s="158"/>
      <c r="L544" s="158"/>
      <c r="M544" s="158"/>
      <c r="N544" s="159"/>
    </row>
    <row r="545" spans="1:14" s="1362" customFormat="1" ht="18" customHeight="1">
      <c r="A545" s="319">
        <v>538</v>
      </c>
      <c r="B545" s="1354"/>
      <c r="C545" s="1355"/>
      <c r="D545" s="1356" t="s">
        <v>453</v>
      </c>
      <c r="E545" s="1355"/>
      <c r="F545" s="1357"/>
      <c r="G545" s="1357"/>
      <c r="H545" s="1358"/>
      <c r="I545" s="1359">
        <f>SUM(J545:N545)</f>
        <v>145261</v>
      </c>
      <c r="J545" s="1360"/>
      <c r="K545" s="1360"/>
      <c r="L545" s="1360"/>
      <c r="M545" s="1360"/>
      <c r="N545" s="1361">
        <v>145261</v>
      </c>
    </row>
    <row r="546" spans="1:14" s="97" customFormat="1" ht="18" customHeight="1">
      <c r="A546" s="319">
        <v>539</v>
      </c>
      <c r="B546" s="1220"/>
      <c r="C546" s="1221"/>
      <c r="D546" s="751" t="s">
        <v>1080</v>
      </c>
      <c r="E546" s="1221"/>
      <c r="F546" s="1222"/>
      <c r="G546" s="1222"/>
      <c r="H546" s="1223"/>
      <c r="I546" s="157">
        <f>SUM(J546:N546)</f>
        <v>145261</v>
      </c>
      <c r="J546" s="592">
        <v>0</v>
      </c>
      <c r="K546" s="592">
        <v>0</v>
      </c>
      <c r="L546" s="592">
        <v>0</v>
      </c>
      <c r="M546" s="592">
        <v>0</v>
      </c>
      <c r="N546" s="584">
        <v>145261</v>
      </c>
    </row>
    <row r="547" spans="1:14" s="11" customFormat="1" ht="18" customHeight="1">
      <c r="A547" s="319">
        <v>540</v>
      </c>
      <c r="B547" s="152"/>
      <c r="C547" s="153"/>
      <c r="D547" s="750" t="s">
        <v>644</v>
      </c>
      <c r="E547" s="153"/>
      <c r="F547" s="155"/>
      <c r="G547" s="155"/>
      <c r="H547" s="156"/>
      <c r="I547" s="1048">
        <f>SUM(J547:N547)</f>
        <v>0</v>
      </c>
      <c r="J547" s="158"/>
      <c r="K547" s="158"/>
      <c r="L547" s="158"/>
      <c r="M547" s="158"/>
      <c r="N547" s="159"/>
    </row>
    <row r="548" spans="1:14" s="11" customFormat="1" ht="18" customHeight="1">
      <c r="A548" s="319">
        <v>541</v>
      </c>
      <c r="B548" s="152"/>
      <c r="C548" s="153"/>
      <c r="D548" s="751" t="s">
        <v>1120</v>
      </c>
      <c r="E548" s="153"/>
      <c r="F548" s="155"/>
      <c r="G548" s="155"/>
      <c r="H548" s="156"/>
      <c r="I548" s="157">
        <f>SUM(J548:N548)</f>
        <v>145261</v>
      </c>
      <c r="J548" s="592">
        <f>SUM(J546:J547)</f>
        <v>0</v>
      </c>
      <c r="K548" s="592">
        <f>SUM(K546:K547)</f>
        <v>0</v>
      </c>
      <c r="L548" s="592">
        <f>SUM(L546:L547)</f>
        <v>0</v>
      </c>
      <c r="M548" s="592">
        <f>SUM(M546:M547)</f>
        <v>0</v>
      </c>
      <c r="N548" s="584">
        <f>SUM(N546:N547)</f>
        <v>145261</v>
      </c>
    </row>
    <row r="549" spans="1:16" s="3" customFormat="1" ht="22.5" customHeight="1">
      <c r="A549" s="319">
        <v>542</v>
      </c>
      <c r="B549" s="144"/>
      <c r="C549" s="145">
        <f>C544+1</f>
        <v>76</v>
      </c>
      <c r="D549" s="146" t="s">
        <v>115</v>
      </c>
      <c r="E549" s="145" t="s">
        <v>24</v>
      </c>
      <c r="F549" s="147">
        <v>1935</v>
      </c>
      <c r="G549" s="147">
        <v>4405</v>
      </c>
      <c r="H549" s="148">
        <v>2393</v>
      </c>
      <c r="I549" s="157"/>
      <c r="J549" s="158"/>
      <c r="K549" s="158"/>
      <c r="L549" s="158"/>
      <c r="M549" s="158"/>
      <c r="N549" s="159"/>
      <c r="P549" s="11"/>
    </row>
    <row r="550" spans="1:14" s="1362" customFormat="1" ht="18" customHeight="1">
      <c r="A550" s="319">
        <v>543</v>
      </c>
      <c r="B550" s="1354"/>
      <c r="C550" s="1355"/>
      <c r="D550" s="1356" t="s">
        <v>453</v>
      </c>
      <c r="E550" s="1355"/>
      <c r="F550" s="1357"/>
      <c r="G550" s="1357"/>
      <c r="H550" s="1358"/>
      <c r="I550" s="1359">
        <f>SUM(J550:N550)</f>
        <v>4000</v>
      </c>
      <c r="J550" s="1360"/>
      <c r="K550" s="1360"/>
      <c r="L550" s="1360">
        <v>4000</v>
      </c>
      <c r="M550" s="1360"/>
      <c r="N550" s="1361"/>
    </row>
    <row r="551" spans="1:14" s="97" customFormat="1" ht="18" customHeight="1">
      <c r="A551" s="319">
        <v>544</v>
      </c>
      <c r="B551" s="1220"/>
      <c r="C551" s="1221"/>
      <c r="D551" s="751" t="s">
        <v>1080</v>
      </c>
      <c r="E551" s="1221"/>
      <c r="F551" s="1222"/>
      <c r="G551" s="1222"/>
      <c r="H551" s="1223"/>
      <c r="I551" s="157">
        <f>SUM(J551:N551)</f>
        <v>5911</v>
      </c>
      <c r="J551" s="592">
        <v>0</v>
      </c>
      <c r="K551" s="592">
        <v>0</v>
      </c>
      <c r="L551" s="592">
        <v>5911</v>
      </c>
      <c r="M551" s="592">
        <v>0</v>
      </c>
      <c r="N551" s="584">
        <v>0</v>
      </c>
    </row>
    <row r="552" spans="1:14" s="11" customFormat="1" ht="18" customHeight="1">
      <c r="A552" s="319">
        <v>545</v>
      </c>
      <c r="B552" s="152"/>
      <c r="C552" s="153"/>
      <c r="D552" s="750" t="s">
        <v>839</v>
      </c>
      <c r="E552" s="153"/>
      <c r="F552" s="155"/>
      <c r="G552" s="155"/>
      <c r="H552" s="156"/>
      <c r="I552" s="1047">
        <f>SUM(J552:N552)</f>
        <v>0</v>
      </c>
      <c r="J552" s="205"/>
      <c r="K552" s="205"/>
      <c r="L552" s="205"/>
      <c r="M552" s="205"/>
      <c r="N552" s="206"/>
    </row>
    <row r="553" spans="1:14" s="11" customFormat="1" ht="18" customHeight="1">
      <c r="A553" s="319">
        <v>546</v>
      </c>
      <c r="B553" s="152"/>
      <c r="C553" s="153"/>
      <c r="D553" s="751" t="s">
        <v>1120</v>
      </c>
      <c r="E553" s="153"/>
      <c r="F553" s="155"/>
      <c r="G553" s="155"/>
      <c r="H553" s="156"/>
      <c r="I553" s="157">
        <f>SUM(J553:N553)</f>
        <v>5911</v>
      </c>
      <c r="J553" s="592">
        <f>SUM(J551:J552)</f>
        <v>0</v>
      </c>
      <c r="K553" s="592">
        <f>SUM(K551:K552)</f>
        <v>0</v>
      </c>
      <c r="L553" s="592">
        <f>SUM(L551:L552)</f>
        <v>5911</v>
      </c>
      <c r="M553" s="592">
        <f>SUM(M551:M552)</f>
        <v>0</v>
      </c>
      <c r="N553" s="584">
        <f>SUM(N551:N552)</f>
        <v>0</v>
      </c>
    </row>
    <row r="554" spans="1:16" s="3" customFormat="1" ht="22.5" customHeight="1">
      <c r="A554" s="319">
        <v>547</v>
      </c>
      <c r="B554" s="144"/>
      <c r="C554" s="145">
        <f>C549+1</f>
        <v>77</v>
      </c>
      <c r="D554" s="146" t="s">
        <v>116</v>
      </c>
      <c r="E554" s="145" t="s">
        <v>25</v>
      </c>
      <c r="F554" s="147">
        <v>4740</v>
      </c>
      <c r="G554" s="147">
        <v>5000</v>
      </c>
      <c r="H554" s="148">
        <v>5260</v>
      </c>
      <c r="I554" s="157"/>
      <c r="J554" s="158"/>
      <c r="K554" s="158"/>
      <c r="L554" s="158"/>
      <c r="M554" s="158"/>
      <c r="N554" s="159"/>
      <c r="P554" s="11"/>
    </row>
    <row r="555" spans="1:14" s="1362" customFormat="1" ht="18" customHeight="1">
      <c r="A555" s="319">
        <v>548</v>
      </c>
      <c r="B555" s="1354"/>
      <c r="C555" s="1355"/>
      <c r="D555" s="1356" t="s">
        <v>453</v>
      </c>
      <c r="E555" s="1355"/>
      <c r="F555" s="1357"/>
      <c r="G555" s="1357"/>
      <c r="H555" s="1358"/>
      <c r="I555" s="1359">
        <f>SUM(J555:N555)</f>
        <v>5000</v>
      </c>
      <c r="J555" s="1360"/>
      <c r="K555" s="1360"/>
      <c r="L555" s="1360">
        <v>5000</v>
      </c>
      <c r="M555" s="1360"/>
      <c r="N555" s="1361"/>
    </row>
    <row r="556" spans="1:14" s="97" customFormat="1" ht="18" customHeight="1">
      <c r="A556" s="319">
        <v>549</v>
      </c>
      <c r="B556" s="1220"/>
      <c r="C556" s="1221"/>
      <c r="D556" s="751" t="s">
        <v>1080</v>
      </c>
      <c r="E556" s="1221"/>
      <c r="F556" s="1222"/>
      <c r="G556" s="1222"/>
      <c r="H556" s="1223"/>
      <c r="I556" s="157">
        <f>SUM(J556:N556)</f>
        <v>5000</v>
      </c>
      <c r="J556" s="592">
        <v>0</v>
      </c>
      <c r="K556" s="592">
        <v>0</v>
      </c>
      <c r="L556" s="592">
        <v>0</v>
      </c>
      <c r="M556" s="592">
        <v>0</v>
      </c>
      <c r="N556" s="584">
        <v>5000</v>
      </c>
    </row>
    <row r="557" spans="1:14" s="11" customFormat="1" ht="18" customHeight="1">
      <c r="A557" s="319">
        <v>550</v>
      </c>
      <c r="B557" s="152"/>
      <c r="C557" s="153"/>
      <c r="D557" s="750" t="s">
        <v>839</v>
      </c>
      <c r="E557" s="153"/>
      <c r="F557" s="155"/>
      <c r="G557" s="155"/>
      <c r="H557" s="156"/>
      <c r="I557" s="1047">
        <f>SUM(J557:N557)</f>
        <v>0</v>
      </c>
      <c r="J557" s="205"/>
      <c r="K557" s="205"/>
      <c r="L557" s="205"/>
      <c r="M557" s="205"/>
      <c r="N557" s="206"/>
    </row>
    <row r="558" spans="1:14" s="11" customFormat="1" ht="18" customHeight="1">
      <c r="A558" s="319">
        <v>551</v>
      </c>
      <c r="B558" s="152"/>
      <c r="C558" s="153"/>
      <c r="D558" s="751" t="s">
        <v>1120</v>
      </c>
      <c r="E558" s="153"/>
      <c r="F558" s="155"/>
      <c r="G558" s="155"/>
      <c r="H558" s="156"/>
      <c r="I558" s="157">
        <f>SUM(J558:N558)</f>
        <v>5000</v>
      </c>
      <c r="J558" s="592">
        <f>SUM(J556:J557)</f>
        <v>0</v>
      </c>
      <c r="K558" s="592">
        <f>SUM(K556:K557)</f>
        <v>0</v>
      </c>
      <c r="L558" s="592">
        <f>SUM(L556:L557)</f>
        <v>0</v>
      </c>
      <c r="M558" s="592">
        <f>SUM(M556:M557)</f>
        <v>0</v>
      </c>
      <c r="N558" s="584">
        <f>SUM(N556:N557)</f>
        <v>5000</v>
      </c>
    </row>
    <row r="559" spans="1:14" s="11" customFormat="1" ht="22.5" customHeight="1">
      <c r="A559" s="319">
        <v>552</v>
      </c>
      <c r="B559" s="152"/>
      <c r="C559" s="145">
        <f>C554+1</f>
        <v>78</v>
      </c>
      <c r="D559" s="154" t="s">
        <v>602</v>
      </c>
      <c r="E559" s="153" t="s">
        <v>25</v>
      </c>
      <c r="F559" s="155"/>
      <c r="G559" s="155"/>
      <c r="H559" s="156"/>
      <c r="I559" s="157"/>
      <c r="J559" s="158"/>
      <c r="K559" s="158"/>
      <c r="L559" s="158"/>
      <c r="M559" s="158"/>
      <c r="N559" s="159"/>
    </row>
    <row r="560" spans="1:14" s="1362" customFormat="1" ht="18" customHeight="1">
      <c r="A560" s="319">
        <v>553</v>
      </c>
      <c r="B560" s="1354"/>
      <c r="C560" s="1355"/>
      <c r="D560" s="1356" t="s">
        <v>453</v>
      </c>
      <c r="E560" s="1355"/>
      <c r="F560" s="1357"/>
      <c r="G560" s="1357"/>
      <c r="H560" s="1358"/>
      <c r="I560" s="1359">
        <f>SUM(J560:N560)</f>
        <v>5000</v>
      </c>
      <c r="J560" s="1360"/>
      <c r="K560" s="1360"/>
      <c r="L560" s="1360">
        <v>5000</v>
      </c>
      <c r="M560" s="1360"/>
      <c r="N560" s="1361"/>
    </row>
    <row r="561" spans="1:14" s="97" customFormat="1" ht="18" customHeight="1">
      <c r="A561" s="319">
        <v>554</v>
      </c>
      <c r="B561" s="1220"/>
      <c r="C561" s="1221"/>
      <c r="D561" s="751" t="s">
        <v>1080</v>
      </c>
      <c r="E561" s="1221"/>
      <c r="F561" s="1222"/>
      <c r="G561" s="1222"/>
      <c r="H561" s="1223"/>
      <c r="I561" s="157">
        <f>SUM(J561:N561)</f>
        <v>5000</v>
      </c>
      <c r="J561" s="592">
        <v>0</v>
      </c>
      <c r="K561" s="592">
        <v>0</v>
      </c>
      <c r="L561" s="592">
        <v>5000</v>
      </c>
      <c r="M561" s="592">
        <v>0</v>
      </c>
      <c r="N561" s="584">
        <v>0</v>
      </c>
    </row>
    <row r="562" spans="1:14" s="11" customFormat="1" ht="18" customHeight="1">
      <c r="A562" s="319">
        <v>555</v>
      </c>
      <c r="B562" s="152"/>
      <c r="C562" s="153"/>
      <c r="D562" s="750" t="s">
        <v>644</v>
      </c>
      <c r="E562" s="153"/>
      <c r="F562" s="155"/>
      <c r="G562" s="155"/>
      <c r="H562" s="156"/>
      <c r="I562" s="1047">
        <f>SUM(J562:N562)</f>
        <v>0</v>
      </c>
      <c r="J562" s="205"/>
      <c r="K562" s="205"/>
      <c r="L562" s="205"/>
      <c r="M562" s="205"/>
      <c r="N562" s="206"/>
    </row>
    <row r="563" spans="1:14" s="11" customFormat="1" ht="18" customHeight="1">
      <c r="A563" s="319">
        <v>556</v>
      </c>
      <c r="B563" s="152"/>
      <c r="C563" s="153"/>
      <c r="D563" s="751" t="s">
        <v>1120</v>
      </c>
      <c r="E563" s="153"/>
      <c r="F563" s="155"/>
      <c r="G563" s="155"/>
      <c r="H563" s="156"/>
      <c r="I563" s="157">
        <f>SUM(J563:N563)</f>
        <v>5000</v>
      </c>
      <c r="J563" s="592">
        <f>SUM(J561:J562)</f>
        <v>0</v>
      </c>
      <c r="K563" s="592">
        <f>SUM(K561:K562)</f>
        <v>0</v>
      </c>
      <c r="L563" s="592">
        <f>SUM(L561:L562)</f>
        <v>5000</v>
      </c>
      <c r="M563" s="592">
        <f>SUM(M561:M562)</f>
        <v>0</v>
      </c>
      <c r="N563" s="584">
        <f>SUM(N561:N562)</f>
        <v>0</v>
      </c>
    </row>
    <row r="564" spans="1:16" s="3" customFormat="1" ht="22.5" customHeight="1">
      <c r="A564" s="319">
        <v>557</v>
      </c>
      <c r="B564" s="144"/>
      <c r="C564" s="145">
        <f>C559+1</f>
        <v>79</v>
      </c>
      <c r="D564" s="727" t="s">
        <v>603</v>
      </c>
      <c r="E564" s="145" t="s">
        <v>24</v>
      </c>
      <c r="F564" s="147">
        <v>146021</v>
      </c>
      <c r="G564" s="147">
        <v>180000</v>
      </c>
      <c r="H564" s="148">
        <v>217033</v>
      </c>
      <c r="I564" s="157"/>
      <c r="J564" s="158"/>
      <c r="K564" s="158"/>
      <c r="L564" s="158"/>
      <c r="M564" s="158"/>
      <c r="N564" s="159"/>
      <c r="P564" s="11"/>
    </row>
    <row r="565" spans="1:14" s="1362" customFormat="1" ht="18" customHeight="1">
      <c r="A565" s="319">
        <v>558</v>
      </c>
      <c r="B565" s="1354"/>
      <c r="C565" s="1355"/>
      <c r="D565" s="1356" t="s">
        <v>453</v>
      </c>
      <c r="E565" s="1355"/>
      <c r="F565" s="1357"/>
      <c r="G565" s="1357"/>
      <c r="H565" s="1358"/>
      <c r="I565" s="1359">
        <f>SUM(J565:N565)</f>
        <v>320000</v>
      </c>
      <c r="J565" s="1360"/>
      <c r="K565" s="1360"/>
      <c r="L565" s="1360"/>
      <c r="M565" s="1360"/>
      <c r="N565" s="1361">
        <v>320000</v>
      </c>
    </row>
    <row r="566" spans="1:14" s="97" customFormat="1" ht="18" customHeight="1">
      <c r="A566" s="319">
        <v>559</v>
      </c>
      <c r="B566" s="1220"/>
      <c r="C566" s="1221"/>
      <c r="D566" s="751" t="s">
        <v>1080</v>
      </c>
      <c r="E566" s="1221"/>
      <c r="F566" s="1222"/>
      <c r="G566" s="1222"/>
      <c r="H566" s="1223"/>
      <c r="I566" s="157">
        <f>SUM(J566:N566)</f>
        <v>454489</v>
      </c>
      <c r="J566" s="592">
        <v>0</v>
      </c>
      <c r="K566" s="592">
        <v>0</v>
      </c>
      <c r="L566" s="592">
        <v>0</v>
      </c>
      <c r="M566" s="592">
        <v>0</v>
      </c>
      <c r="N566" s="584">
        <v>454489</v>
      </c>
    </row>
    <row r="567" spans="1:14" s="11" customFormat="1" ht="18" customHeight="1">
      <c r="A567" s="319">
        <v>560</v>
      </c>
      <c r="B567" s="152"/>
      <c r="C567" s="153"/>
      <c r="D567" s="750" t="s">
        <v>839</v>
      </c>
      <c r="E567" s="153"/>
      <c r="F567" s="155"/>
      <c r="G567" s="155"/>
      <c r="H567" s="156"/>
      <c r="I567" s="1047">
        <f>SUM(J567:N567)</f>
        <v>0</v>
      </c>
      <c r="J567" s="205"/>
      <c r="K567" s="205"/>
      <c r="L567" s="205"/>
      <c r="M567" s="205"/>
      <c r="N567" s="206"/>
    </row>
    <row r="568" spans="1:14" s="11" customFormat="1" ht="18" customHeight="1">
      <c r="A568" s="319">
        <v>561</v>
      </c>
      <c r="B568" s="152"/>
      <c r="C568" s="153"/>
      <c r="D568" s="751" t="s">
        <v>1120</v>
      </c>
      <c r="E568" s="153"/>
      <c r="F568" s="155"/>
      <c r="G568" s="155"/>
      <c r="H568" s="156"/>
      <c r="I568" s="157">
        <f>SUM(J568:N568)</f>
        <v>454489</v>
      </c>
      <c r="J568" s="592">
        <f>SUM(J566:J567)</f>
        <v>0</v>
      </c>
      <c r="K568" s="592">
        <f>SUM(K566:K567)</f>
        <v>0</v>
      </c>
      <c r="L568" s="592">
        <f>SUM(L566:L567)</f>
        <v>0</v>
      </c>
      <c r="M568" s="592">
        <f>SUM(M566:M567)</f>
        <v>0</v>
      </c>
      <c r="N568" s="584">
        <f>SUM(N566:N567)</f>
        <v>454489</v>
      </c>
    </row>
    <row r="569" spans="1:16" s="3" customFormat="1" ht="22.5" customHeight="1">
      <c r="A569" s="319">
        <v>562</v>
      </c>
      <c r="B569" s="144"/>
      <c r="C569" s="145">
        <f>C564+1</f>
        <v>80</v>
      </c>
      <c r="D569" s="146" t="s">
        <v>119</v>
      </c>
      <c r="E569" s="145" t="s">
        <v>25</v>
      </c>
      <c r="F569" s="147">
        <v>26055</v>
      </c>
      <c r="G569" s="147">
        <v>17300</v>
      </c>
      <c r="H569" s="148">
        <v>17300</v>
      </c>
      <c r="I569" s="157"/>
      <c r="J569" s="158"/>
      <c r="K569" s="158"/>
      <c r="L569" s="158"/>
      <c r="M569" s="158"/>
      <c r="N569" s="159"/>
      <c r="P569" s="11"/>
    </row>
    <row r="570" spans="1:14" s="1362" customFormat="1" ht="18" customHeight="1">
      <c r="A570" s="319">
        <v>563</v>
      </c>
      <c r="B570" s="1354"/>
      <c r="C570" s="1355"/>
      <c r="D570" s="1356" t="s">
        <v>453</v>
      </c>
      <c r="E570" s="1355"/>
      <c r="F570" s="1357"/>
      <c r="G570" s="1357"/>
      <c r="H570" s="1358"/>
      <c r="I570" s="1359">
        <f>SUM(J570:N570)</f>
        <v>0</v>
      </c>
      <c r="J570" s="1360"/>
      <c r="K570" s="1360"/>
      <c r="L570" s="1360"/>
      <c r="M570" s="1360"/>
      <c r="N570" s="1361"/>
    </row>
    <row r="571" spans="1:14" s="97" customFormat="1" ht="18" customHeight="1">
      <c r="A571" s="319">
        <v>564</v>
      </c>
      <c r="B571" s="1220"/>
      <c r="C571" s="1221"/>
      <c r="D571" s="751" t="s">
        <v>1080</v>
      </c>
      <c r="E571" s="1221"/>
      <c r="F571" s="1222"/>
      <c r="G571" s="1222"/>
      <c r="H571" s="1223"/>
      <c r="I571" s="157">
        <f>SUM(J571:N571)</f>
        <v>0</v>
      </c>
      <c r="J571" s="592">
        <v>0</v>
      </c>
      <c r="K571" s="592">
        <v>0</v>
      </c>
      <c r="L571" s="592">
        <v>0</v>
      </c>
      <c r="M571" s="592">
        <v>0</v>
      </c>
      <c r="N571" s="584">
        <v>0</v>
      </c>
    </row>
    <row r="572" spans="1:14" s="11" customFormat="1" ht="18" customHeight="1">
      <c r="A572" s="319">
        <v>565</v>
      </c>
      <c r="B572" s="152"/>
      <c r="C572" s="153"/>
      <c r="D572" s="750" t="s">
        <v>644</v>
      </c>
      <c r="E572" s="153"/>
      <c r="F572" s="155"/>
      <c r="G572" s="155"/>
      <c r="H572" s="156"/>
      <c r="I572" s="1048">
        <f>SUM(J572:N572)</f>
        <v>0</v>
      </c>
      <c r="J572" s="158"/>
      <c r="K572" s="158"/>
      <c r="L572" s="158"/>
      <c r="M572" s="158"/>
      <c r="N572" s="159"/>
    </row>
    <row r="573" spans="1:14" s="11" customFormat="1" ht="18" customHeight="1">
      <c r="A573" s="319">
        <v>566</v>
      </c>
      <c r="B573" s="152"/>
      <c r="C573" s="153"/>
      <c r="D573" s="751" t="s">
        <v>1120</v>
      </c>
      <c r="E573" s="153"/>
      <c r="F573" s="155"/>
      <c r="G573" s="155"/>
      <c r="H573" s="156"/>
      <c r="I573" s="157">
        <f>SUM(J573:N573)</f>
        <v>0</v>
      </c>
      <c r="J573" s="592">
        <f>SUM(J571:J572)</f>
        <v>0</v>
      </c>
      <c r="K573" s="592">
        <f>SUM(K571:K572)</f>
        <v>0</v>
      </c>
      <c r="L573" s="592">
        <f>SUM(L571:L572)</f>
        <v>0</v>
      </c>
      <c r="M573" s="592">
        <f>SUM(M571:M572)</f>
        <v>0</v>
      </c>
      <c r="N573" s="584">
        <f>SUM(N571:N572)</f>
        <v>0</v>
      </c>
    </row>
    <row r="574" spans="1:16" s="3" customFormat="1" ht="22.5" customHeight="1">
      <c r="A574" s="319">
        <v>567</v>
      </c>
      <c r="B574" s="144"/>
      <c r="C574" s="145">
        <f>C569+1</f>
        <v>81</v>
      </c>
      <c r="D574" s="146" t="s">
        <v>120</v>
      </c>
      <c r="E574" s="145" t="s">
        <v>25</v>
      </c>
      <c r="F574" s="147">
        <v>50000</v>
      </c>
      <c r="G574" s="147">
        <v>55000</v>
      </c>
      <c r="H574" s="148">
        <v>59000</v>
      </c>
      <c r="I574" s="157"/>
      <c r="J574" s="158"/>
      <c r="K574" s="158"/>
      <c r="L574" s="158"/>
      <c r="M574" s="158"/>
      <c r="N574" s="159"/>
      <c r="P574" s="11"/>
    </row>
    <row r="575" spans="1:14" s="1362" customFormat="1" ht="18" customHeight="1">
      <c r="A575" s="319">
        <v>568</v>
      </c>
      <c r="B575" s="1354"/>
      <c r="C575" s="1355"/>
      <c r="D575" s="1356" t="s">
        <v>453</v>
      </c>
      <c r="E575" s="1355"/>
      <c r="F575" s="1357"/>
      <c r="G575" s="1357"/>
      <c r="H575" s="1358"/>
      <c r="I575" s="1359">
        <f>SUM(J575:N575)</f>
        <v>65000</v>
      </c>
      <c r="J575" s="1360"/>
      <c r="K575" s="1360"/>
      <c r="L575" s="1360"/>
      <c r="M575" s="1360"/>
      <c r="N575" s="1361">
        <v>65000</v>
      </c>
    </row>
    <row r="576" spans="1:14" s="97" customFormat="1" ht="18" customHeight="1">
      <c r="A576" s="319">
        <v>569</v>
      </c>
      <c r="B576" s="1220"/>
      <c r="C576" s="1221"/>
      <c r="D576" s="751" t="s">
        <v>1080</v>
      </c>
      <c r="E576" s="1221"/>
      <c r="F576" s="1222"/>
      <c r="G576" s="1222"/>
      <c r="H576" s="1223"/>
      <c r="I576" s="157">
        <f>SUM(J576:N576)</f>
        <v>65000</v>
      </c>
      <c r="J576" s="592">
        <v>0</v>
      </c>
      <c r="K576" s="592">
        <v>0</v>
      </c>
      <c r="L576" s="592">
        <v>0</v>
      </c>
      <c r="M576" s="592">
        <v>0</v>
      </c>
      <c r="N576" s="584">
        <v>65000</v>
      </c>
    </row>
    <row r="577" spans="1:14" s="11" customFormat="1" ht="18" customHeight="1">
      <c r="A577" s="319">
        <v>570</v>
      </c>
      <c r="B577" s="152"/>
      <c r="C577" s="153"/>
      <c r="D577" s="750" t="s">
        <v>644</v>
      </c>
      <c r="E577" s="153"/>
      <c r="F577" s="155"/>
      <c r="G577" s="155"/>
      <c r="H577" s="156"/>
      <c r="I577" s="1048">
        <f>SUM(J577:N577)</f>
        <v>0</v>
      </c>
      <c r="J577" s="158"/>
      <c r="K577" s="158"/>
      <c r="L577" s="158"/>
      <c r="M577" s="158"/>
      <c r="N577" s="159"/>
    </row>
    <row r="578" spans="1:14" s="11" customFormat="1" ht="18" customHeight="1">
      <c r="A578" s="319">
        <v>571</v>
      </c>
      <c r="B578" s="152"/>
      <c r="C578" s="153"/>
      <c r="D578" s="751" t="s">
        <v>1120</v>
      </c>
      <c r="E578" s="153"/>
      <c r="F578" s="155"/>
      <c r="G578" s="155"/>
      <c r="H578" s="156"/>
      <c r="I578" s="157">
        <f>SUM(J578:N578)</f>
        <v>65000</v>
      </c>
      <c r="J578" s="592">
        <f>SUM(J576:J577)</f>
        <v>0</v>
      </c>
      <c r="K578" s="592">
        <f>SUM(K576:K577)</f>
        <v>0</v>
      </c>
      <c r="L578" s="592">
        <f>SUM(L576:L577)</f>
        <v>0</v>
      </c>
      <c r="M578" s="592">
        <f>SUM(M576:M577)</f>
        <v>0</v>
      </c>
      <c r="N578" s="584">
        <f>SUM(N576:N577)</f>
        <v>65000</v>
      </c>
    </row>
    <row r="579" spans="1:16" s="3" customFormat="1" ht="22.5" customHeight="1">
      <c r="A579" s="319">
        <v>572</v>
      </c>
      <c r="B579" s="144"/>
      <c r="C579" s="145">
        <f>C574+1</f>
        <v>82</v>
      </c>
      <c r="D579" s="146" t="s">
        <v>121</v>
      </c>
      <c r="E579" s="145" t="s">
        <v>25</v>
      </c>
      <c r="F579" s="147">
        <v>100000</v>
      </c>
      <c r="G579" s="147">
        <v>100000</v>
      </c>
      <c r="H579" s="148">
        <v>100000</v>
      </c>
      <c r="I579" s="157"/>
      <c r="J579" s="158"/>
      <c r="K579" s="158"/>
      <c r="L579" s="158"/>
      <c r="M579" s="158"/>
      <c r="N579" s="159"/>
      <c r="P579" s="11"/>
    </row>
    <row r="580" spans="1:14" s="1362" customFormat="1" ht="18" customHeight="1">
      <c r="A580" s="319">
        <v>573</v>
      </c>
      <c r="B580" s="1354"/>
      <c r="C580" s="1355"/>
      <c r="D580" s="1356" t="s">
        <v>453</v>
      </c>
      <c r="E580" s="1355"/>
      <c r="F580" s="1357"/>
      <c r="G580" s="1357"/>
      <c r="H580" s="1358"/>
      <c r="I580" s="1359">
        <f>SUM(J580:N580)</f>
        <v>100000</v>
      </c>
      <c r="J580" s="1360"/>
      <c r="K580" s="1360"/>
      <c r="L580" s="1360"/>
      <c r="M580" s="1360"/>
      <c r="N580" s="1361">
        <v>100000</v>
      </c>
    </row>
    <row r="581" spans="1:14" s="97" customFormat="1" ht="18" customHeight="1">
      <c r="A581" s="319">
        <v>574</v>
      </c>
      <c r="B581" s="1220"/>
      <c r="C581" s="1221"/>
      <c r="D581" s="751" t="s">
        <v>1080</v>
      </c>
      <c r="E581" s="1221"/>
      <c r="F581" s="1222"/>
      <c r="G581" s="1222"/>
      <c r="H581" s="1223"/>
      <c r="I581" s="157">
        <f>SUM(J581:N581)</f>
        <v>85000</v>
      </c>
      <c r="J581" s="592">
        <v>0</v>
      </c>
      <c r="K581" s="592">
        <v>0</v>
      </c>
      <c r="L581" s="592">
        <v>0</v>
      </c>
      <c r="M581" s="592">
        <v>0</v>
      </c>
      <c r="N581" s="584">
        <v>85000</v>
      </c>
    </row>
    <row r="582" spans="1:14" s="11" customFormat="1" ht="18" customHeight="1">
      <c r="A582" s="319">
        <v>575</v>
      </c>
      <c r="B582" s="152"/>
      <c r="C582" s="153"/>
      <c r="D582" s="750" t="s">
        <v>839</v>
      </c>
      <c r="E582" s="153"/>
      <c r="F582" s="155"/>
      <c r="G582" s="155"/>
      <c r="H582" s="156"/>
      <c r="I582" s="1048">
        <f>SUM(J582:N582)</f>
        <v>0</v>
      </c>
      <c r="J582" s="158"/>
      <c r="K582" s="158"/>
      <c r="L582" s="158"/>
      <c r="M582" s="158"/>
      <c r="N582" s="159"/>
    </row>
    <row r="583" spans="1:14" s="11" customFormat="1" ht="18" customHeight="1">
      <c r="A583" s="319">
        <v>576</v>
      </c>
      <c r="B583" s="152"/>
      <c r="C583" s="153"/>
      <c r="D583" s="751" t="s">
        <v>1120</v>
      </c>
      <c r="E583" s="153"/>
      <c r="F583" s="155"/>
      <c r="G583" s="155"/>
      <c r="H583" s="156"/>
      <c r="I583" s="157">
        <f>SUM(J583:N583)</f>
        <v>85000</v>
      </c>
      <c r="J583" s="592">
        <f>SUM(J581:J582)</f>
        <v>0</v>
      </c>
      <c r="K583" s="592">
        <f>SUM(K581:K582)</f>
        <v>0</v>
      </c>
      <c r="L583" s="592">
        <f>SUM(L581:L582)</f>
        <v>0</v>
      </c>
      <c r="M583" s="592">
        <f>SUM(M581:M582)</f>
        <v>0</v>
      </c>
      <c r="N583" s="584">
        <f>SUM(N581:N582)</f>
        <v>85000</v>
      </c>
    </row>
    <row r="584" spans="1:16" s="3" customFormat="1" ht="22.5" customHeight="1">
      <c r="A584" s="319">
        <v>577</v>
      </c>
      <c r="B584" s="144"/>
      <c r="C584" s="145">
        <f>C579+1</f>
        <v>83</v>
      </c>
      <c r="D584" s="146" t="s">
        <v>122</v>
      </c>
      <c r="E584" s="145" t="s">
        <v>25</v>
      </c>
      <c r="F584" s="147">
        <v>9911</v>
      </c>
      <c r="G584" s="147">
        <v>24000</v>
      </c>
      <c r="H584" s="148">
        <v>19571</v>
      </c>
      <c r="I584" s="157"/>
      <c r="J584" s="158"/>
      <c r="K584" s="158"/>
      <c r="L584" s="158"/>
      <c r="M584" s="158"/>
      <c r="N584" s="159"/>
      <c r="P584" s="11"/>
    </row>
    <row r="585" spans="1:14" s="1362" customFormat="1" ht="18" customHeight="1">
      <c r="A585" s="319">
        <v>578</v>
      </c>
      <c r="B585" s="1354"/>
      <c r="C585" s="1355"/>
      <c r="D585" s="1356" t="s">
        <v>453</v>
      </c>
      <c r="E585" s="1355"/>
      <c r="F585" s="1357"/>
      <c r="G585" s="1357"/>
      <c r="H585" s="1358"/>
      <c r="I585" s="1359">
        <f>SUM(J585:N585)</f>
        <v>0</v>
      </c>
      <c r="J585" s="1360"/>
      <c r="K585" s="1360"/>
      <c r="L585" s="1360"/>
      <c r="M585" s="1360"/>
      <c r="N585" s="1361"/>
    </row>
    <row r="586" spans="1:14" s="97" customFormat="1" ht="18" customHeight="1">
      <c r="A586" s="319">
        <v>579</v>
      </c>
      <c r="B586" s="1220"/>
      <c r="C586" s="1221"/>
      <c r="D586" s="751" t="s">
        <v>1080</v>
      </c>
      <c r="E586" s="1221"/>
      <c r="F586" s="1222"/>
      <c r="G586" s="1222"/>
      <c r="H586" s="1223"/>
      <c r="I586" s="157">
        <f>SUM(J586:N586)</f>
        <v>29018</v>
      </c>
      <c r="J586" s="592">
        <v>0</v>
      </c>
      <c r="K586" s="592">
        <v>0</v>
      </c>
      <c r="L586" s="592">
        <v>29018</v>
      </c>
      <c r="M586" s="592">
        <v>0</v>
      </c>
      <c r="N586" s="584">
        <v>0</v>
      </c>
    </row>
    <row r="587" spans="1:14" s="11" customFormat="1" ht="18" customHeight="1">
      <c r="A587" s="319">
        <v>580</v>
      </c>
      <c r="B587" s="152"/>
      <c r="C587" s="153"/>
      <c r="D587" s="750" t="s">
        <v>644</v>
      </c>
      <c r="E587" s="153"/>
      <c r="F587" s="155"/>
      <c r="G587" s="155"/>
      <c r="H587" s="156"/>
      <c r="I587" s="1047">
        <f>SUM(J587:N587)</f>
        <v>0</v>
      </c>
      <c r="J587" s="205"/>
      <c r="K587" s="205"/>
      <c r="L587" s="205"/>
      <c r="M587" s="205"/>
      <c r="N587" s="206"/>
    </row>
    <row r="588" spans="1:14" s="11" customFormat="1" ht="18" customHeight="1">
      <c r="A588" s="319">
        <v>581</v>
      </c>
      <c r="B588" s="152"/>
      <c r="C588" s="153"/>
      <c r="D588" s="751" t="s">
        <v>1120</v>
      </c>
      <c r="E588" s="153"/>
      <c r="F588" s="155"/>
      <c r="G588" s="155"/>
      <c r="H588" s="156"/>
      <c r="I588" s="157">
        <f>SUM(J588:N588)</f>
        <v>29018</v>
      </c>
      <c r="J588" s="592">
        <f>SUM(J586:J587)</f>
        <v>0</v>
      </c>
      <c r="K588" s="592">
        <f>SUM(K586:K587)</f>
        <v>0</v>
      </c>
      <c r="L588" s="592">
        <f>SUM(L586:L587)</f>
        <v>29018</v>
      </c>
      <c r="M588" s="592">
        <f>SUM(M586:M587)</f>
        <v>0</v>
      </c>
      <c r="N588" s="584">
        <f>SUM(N586:N587)</f>
        <v>0</v>
      </c>
    </row>
    <row r="589" spans="1:16" s="3" customFormat="1" ht="22.5" customHeight="1">
      <c r="A589" s="319">
        <v>582</v>
      </c>
      <c r="B589" s="144"/>
      <c r="C589" s="145">
        <f>C584+1</f>
        <v>84</v>
      </c>
      <c r="D589" s="146" t="s">
        <v>123</v>
      </c>
      <c r="E589" s="145" t="s">
        <v>25</v>
      </c>
      <c r="F589" s="147">
        <v>18581</v>
      </c>
      <c r="G589" s="147">
        <v>19000</v>
      </c>
      <c r="H589" s="148">
        <v>18553</v>
      </c>
      <c r="I589" s="157"/>
      <c r="J589" s="158"/>
      <c r="K589" s="158"/>
      <c r="L589" s="158"/>
      <c r="M589" s="158"/>
      <c r="N589" s="159"/>
      <c r="P589" s="11"/>
    </row>
    <row r="590" spans="1:14" s="1362" customFormat="1" ht="18" customHeight="1">
      <c r="A590" s="319">
        <v>583</v>
      </c>
      <c r="B590" s="1354"/>
      <c r="C590" s="1355"/>
      <c r="D590" s="1356" t="s">
        <v>453</v>
      </c>
      <c r="E590" s="1355"/>
      <c r="F590" s="1357"/>
      <c r="G590" s="1357"/>
      <c r="H590" s="1358"/>
      <c r="I590" s="1359">
        <f>SUM(J590:N590)</f>
        <v>20000</v>
      </c>
      <c r="J590" s="1360"/>
      <c r="K590" s="1360"/>
      <c r="L590" s="1360">
        <v>20000</v>
      </c>
      <c r="M590" s="1360"/>
      <c r="N590" s="1361"/>
    </row>
    <row r="591" spans="1:14" s="97" customFormat="1" ht="18" customHeight="1">
      <c r="A591" s="319">
        <v>584</v>
      </c>
      <c r="B591" s="1220"/>
      <c r="C591" s="1221"/>
      <c r="D591" s="751" t="s">
        <v>1080</v>
      </c>
      <c r="E591" s="1221"/>
      <c r="F591" s="1222"/>
      <c r="G591" s="1222"/>
      <c r="H591" s="1223"/>
      <c r="I591" s="157">
        <f>SUM(J591:N591)</f>
        <v>20866</v>
      </c>
      <c r="J591" s="592">
        <v>0</v>
      </c>
      <c r="K591" s="592">
        <v>0</v>
      </c>
      <c r="L591" s="592">
        <v>20866</v>
      </c>
      <c r="M591" s="592">
        <v>0</v>
      </c>
      <c r="N591" s="584">
        <v>0</v>
      </c>
    </row>
    <row r="592" spans="1:14" s="11" customFormat="1" ht="18" customHeight="1">
      <c r="A592" s="319">
        <v>585</v>
      </c>
      <c r="B592" s="152"/>
      <c r="C592" s="153"/>
      <c r="D592" s="750" t="s">
        <v>839</v>
      </c>
      <c r="E592" s="153"/>
      <c r="F592" s="155"/>
      <c r="G592" s="155"/>
      <c r="H592" s="156"/>
      <c r="I592" s="1047">
        <f>SUM(J592:N592)</f>
        <v>0</v>
      </c>
      <c r="J592" s="205"/>
      <c r="K592" s="205"/>
      <c r="L592" s="205"/>
      <c r="M592" s="205"/>
      <c r="N592" s="206"/>
    </row>
    <row r="593" spans="1:14" s="11" customFormat="1" ht="18" customHeight="1">
      <c r="A593" s="319">
        <v>586</v>
      </c>
      <c r="B593" s="152"/>
      <c r="C593" s="153"/>
      <c r="D593" s="751" t="s">
        <v>1120</v>
      </c>
      <c r="E593" s="153"/>
      <c r="F593" s="155"/>
      <c r="G593" s="155"/>
      <c r="H593" s="156"/>
      <c r="I593" s="157">
        <f>SUM(J593:N593)</f>
        <v>20866</v>
      </c>
      <c r="J593" s="592">
        <f>SUM(J591:J592)</f>
        <v>0</v>
      </c>
      <c r="K593" s="592">
        <f>SUM(K591:K592)</f>
        <v>0</v>
      </c>
      <c r="L593" s="592">
        <f>SUM(L591:L592)</f>
        <v>20866</v>
      </c>
      <c r="M593" s="592">
        <f>SUM(M591:M592)</f>
        <v>0</v>
      </c>
      <c r="N593" s="584">
        <f>SUM(N591:N592)</f>
        <v>0</v>
      </c>
    </row>
    <row r="594" spans="1:16" s="3" customFormat="1" ht="22.5" customHeight="1">
      <c r="A594" s="319">
        <v>587</v>
      </c>
      <c r="B594" s="144"/>
      <c r="C594" s="145">
        <f>C589+1</f>
        <v>85</v>
      </c>
      <c r="D594" s="146" t="s">
        <v>124</v>
      </c>
      <c r="E594" s="145" t="s">
        <v>25</v>
      </c>
      <c r="F594" s="147">
        <v>37066</v>
      </c>
      <c r="G594" s="147">
        <v>32769</v>
      </c>
      <c r="H594" s="148">
        <v>31364</v>
      </c>
      <c r="I594" s="157"/>
      <c r="J594" s="158"/>
      <c r="K594" s="158"/>
      <c r="L594" s="158"/>
      <c r="M594" s="158"/>
      <c r="N594" s="159"/>
      <c r="P594" s="11"/>
    </row>
    <row r="595" spans="1:14" s="1362" customFormat="1" ht="18" customHeight="1">
      <c r="A595" s="319">
        <v>588</v>
      </c>
      <c r="B595" s="1354"/>
      <c r="C595" s="1355"/>
      <c r="D595" s="1356" t="s">
        <v>453</v>
      </c>
      <c r="E595" s="1355"/>
      <c r="F595" s="1357"/>
      <c r="G595" s="1357"/>
      <c r="H595" s="1358"/>
      <c r="I595" s="1359">
        <f>SUM(J595:N595)</f>
        <v>34215</v>
      </c>
      <c r="J595" s="1360"/>
      <c r="K595" s="1360"/>
      <c r="L595" s="1360">
        <v>34215</v>
      </c>
      <c r="M595" s="1360"/>
      <c r="N595" s="1361"/>
    </row>
    <row r="596" spans="1:14" s="97" customFormat="1" ht="18" customHeight="1">
      <c r="A596" s="319">
        <v>589</v>
      </c>
      <c r="B596" s="1220"/>
      <c r="C596" s="1221"/>
      <c r="D596" s="751" t="s">
        <v>1080</v>
      </c>
      <c r="E596" s="1221"/>
      <c r="F596" s="1222"/>
      <c r="G596" s="1222"/>
      <c r="H596" s="1223"/>
      <c r="I596" s="157">
        <f>SUM(J596:N596)</f>
        <v>35620</v>
      </c>
      <c r="J596" s="592">
        <v>0</v>
      </c>
      <c r="K596" s="592">
        <v>0</v>
      </c>
      <c r="L596" s="592">
        <v>35620</v>
      </c>
      <c r="M596" s="592">
        <v>0</v>
      </c>
      <c r="N596" s="584">
        <v>0</v>
      </c>
    </row>
    <row r="597" spans="1:14" s="11" customFormat="1" ht="18" customHeight="1">
      <c r="A597" s="319">
        <v>590</v>
      </c>
      <c r="B597" s="152"/>
      <c r="C597" s="153"/>
      <c r="D597" s="750" t="s">
        <v>839</v>
      </c>
      <c r="E597" s="153"/>
      <c r="F597" s="155"/>
      <c r="G597" s="155"/>
      <c r="H597" s="156"/>
      <c r="I597" s="1047">
        <f>SUM(J597:N597)</f>
        <v>0</v>
      </c>
      <c r="J597" s="205"/>
      <c r="K597" s="205"/>
      <c r="L597" s="205"/>
      <c r="M597" s="205"/>
      <c r="N597" s="206"/>
    </row>
    <row r="598" spans="1:14" s="11" customFormat="1" ht="18" customHeight="1">
      <c r="A598" s="319">
        <v>591</v>
      </c>
      <c r="B598" s="152"/>
      <c r="C598" s="153"/>
      <c r="D598" s="751" t="s">
        <v>1120</v>
      </c>
      <c r="E598" s="153"/>
      <c r="F598" s="155"/>
      <c r="G598" s="155"/>
      <c r="H598" s="156"/>
      <c r="I598" s="157">
        <f>SUM(J598:N598)</f>
        <v>35620</v>
      </c>
      <c r="J598" s="592">
        <f>SUM(J596:J597)</f>
        <v>0</v>
      </c>
      <c r="K598" s="592">
        <f>SUM(K596:K597)</f>
        <v>0</v>
      </c>
      <c r="L598" s="592">
        <f>SUM(L596:L597)</f>
        <v>35620</v>
      </c>
      <c r="M598" s="592">
        <f>SUM(M596:M597)</f>
        <v>0</v>
      </c>
      <c r="N598" s="584">
        <f>SUM(N596:N597)</f>
        <v>0</v>
      </c>
    </row>
    <row r="599" spans="1:16" s="3" customFormat="1" ht="22.5" customHeight="1">
      <c r="A599" s="319">
        <v>592</v>
      </c>
      <c r="B599" s="144"/>
      <c r="C599" s="145">
        <f>C594+1</f>
        <v>86</v>
      </c>
      <c r="D599" s="146" t="s">
        <v>318</v>
      </c>
      <c r="E599" s="145" t="s">
        <v>25</v>
      </c>
      <c r="F599" s="147">
        <v>38100</v>
      </c>
      <c r="G599" s="147">
        <v>38100</v>
      </c>
      <c r="H599" s="148">
        <v>38100</v>
      </c>
      <c r="I599" s="157"/>
      <c r="J599" s="158"/>
      <c r="K599" s="158"/>
      <c r="L599" s="158"/>
      <c r="M599" s="158"/>
      <c r="N599" s="159"/>
      <c r="P599" s="11"/>
    </row>
    <row r="600" spans="1:14" s="1362" customFormat="1" ht="18" customHeight="1">
      <c r="A600" s="319">
        <v>593</v>
      </c>
      <c r="B600" s="1354"/>
      <c r="C600" s="1355"/>
      <c r="D600" s="1356" t="s">
        <v>453</v>
      </c>
      <c r="E600" s="1355"/>
      <c r="F600" s="1357"/>
      <c r="G600" s="1357"/>
      <c r="H600" s="1358"/>
      <c r="I600" s="1359">
        <f>SUM(J600:N600)</f>
        <v>38100</v>
      </c>
      <c r="J600" s="1360"/>
      <c r="K600" s="1360"/>
      <c r="L600" s="1360">
        <v>38100</v>
      </c>
      <c r="M600" s="1360"/>
      <c r="N600" s="1361"/>
    </row>
    <row r="601" spans="1:14" s="97" customFormat="1" ht="18" customHeight="1">
      <c r="A601" s="319">
        <v>594</v>
      </c>
      <c r="B601" s="1220"/>
      <c r="C601" s="1221"/>
      <c r="D601" s="751" t="s">
        <v>1080</v>
      </c>
      <c r="E601" s="1221"/>
      <c r="F601" s="1222"/>
      <c r="G601" s="1222"/>
      <c r="H601" s="1223"/>
      <c r="I601" s="157">
        <f>SUM(J601:N601)</f>
        <v>38100</v>
      </c>
      <c r="J601" s="592">
        <v>0</v>
      </c>
      <c r="K601" s="592">
        <v>0</v>
      </c>
      <c r="L601" s="592">
        <v>38100</v>
      </c>
      <c r="M601" s="592">
        <v>0</v>
      </c>
      <c r="N601" s="584">
        <v>0</v>
      </c>
    </row>
    <row r="602" spans="1:14" s="11" customFormat="1" ht="18" customHeight="1">
      <c r="A602" s="319">
        <v>595</v>
      </c>
      <c r="B602" s="152"/>
      <c r="C602" s="153"/>
      <c r="D602" s="750" t="s">
        <v>644</v>
      </c>
      <c r="E602" s="153"/>
      <c r="F602" s="155"/>
      <c r="G602" s="155"/>
      <c r="H602" s="156"/>
      <c r="I602" s="1048">
        <f>SUM(J602:N602)</f>
        <v>0</v>
      </c>
      <c r="J602" s="158"/>
      <c r="K602" s="158"/>
      <c r="L602" s="158"/>
      <c r="M602" s="158"/>
      <c r="N602" s="159"/>
    </row>
    <row r="603" spans="1:14" s="11" customFormat="1" ht="18" customHeight="1">
      <c r="A603" s="319">
        <v>596</v>
      </c>
      <c r="B603" s="152"/>
      <c r="C603" s="153"/>
      <c r="D603" s="751" t="s">
        <v>1120</v>
      </c>
      <c r="E603" s="153"/>
      <c r="F603" s="155"/>
      <c r="G603" s="155"/>
      <c r="H603" s="156"/>
      <c r="I603" s="157">
        <f>SUM(J603:N603)</f>
        <v>38100</v>
      </c>
      <c r="J603" s="592">
        <f>SUM(J601:J602)</f>
        <v>0</v>
      </c>
      <c r="K603" s="592">
        <f>SUM(K601:K602)</f>
        <v>0</v>
      </c>
      <c r="L603" s="592">
        <f>SUM(L601:L602)</f>
        <v>38100</v>
      </c>
      <c r="M603" s="592">
        <f>SUM(M601:M602)</f>
        <v>0</v>
      </c>
      <c r="N603" s="584">
        <f>SUM(N601:N602)</f>
        <v>0</v>
      </c>
    </row>
    <row r="604" spans="1:16" s="3" customFormat="1" ht="22.5" customHeight="1">
      <c r="A604" s="319">
        <v>597</v>
      </c>
      <c r="B604" s="144"/>
      <c r="C604" s="145">
        <f>C599+1</f>
        <v>87</v>
      </c>
      <c r="D604" s="146" t="s">
        <v>125</v>
      </c>
      <c r="E604" s="145" t="s">
        <v>25</v>
      </c>
      <c r="F604" s="147">
        <v>48172</v>
      </c>
      <c r="G604" s="147">
        <v>52593</v>
      </c>
      <c r="H604" s="148">
        <v>51044</v>
      </c>
      <c r="I604" s="157"/>
      <c r="J604" s="158"/>
      <c r="K604" s="158"/>
      <c r="L604" s="158"/>
      <c r="M604" s="158"/>
      <c r="N604" s="159"/>
      <c r="P604" s="11"/>
    </row>
    <row r="605" spans="1:14" s="1362" customFormat="1" ht="18" customHeight="1">
      <c r="A605" s="319">
        <v>598</v>
      </c>
      <c r="B605" s="1354"/>
      <c r="C605" s="1355"/>
      <c r="D605" s="1356" t="s">
        <v>453</v>
      </c>
      <c r="E605" s="1355"/>
      <c r="F605" s="1357"/>
      <c r="G605" s="1357"/>
      <c r="H605" s="1358"/>
      <c r="I605" s="1359">
        <f>SUM(J605:N605)</f>
        <v>60080</v>
      </c>
      <c r="J605" s="1360"/>
      <c r="K605" s="1360"/>
      <c r="L605" s="1360">
        <v>60080</v>
      </c>
      <c r="M605" s="1360"/>
      <c r="N605" s="1361"/>
    </row>
    <row r="606" spans="1:14" s="97" customFormat="1" ht="18" customHeight="1">
      <c r="A606" s="319">
        <v>599</v>
      </c>
      <c r="B606" s="1220"/>
      <c r="C606" s="1221"/>
      <c r="D606" s="751" t="s">
        <v>1080</v>
      </c>
      <c r="E606" s="1221"/>
      <c r="F606" s="1222"/>
      <c r="G606" s="1222"/>
      <c r="H606" s="1223"/>
      <c r="I606" s="157">
        <f>SUM(J606:N606)</f>
        <v>62629</v>
      </c>
      <c r="J606" s="592">
        <v>0</v>
      </c>
      <c r="K606" s="592">
        <v>0</v>
      </c>
      <c r="L606" s="592">
        <v>62629</v>
      </c>
      <c r="M606" s="592">
        <v>0</v>
      </c>
      <c r="N606" s="584">
        <v>0</v>
      </c>
    </row>
    <row r="607" spans="1:14" s="11" customFormat="1" ht="18" customHeight="1">
      <c r="A607" s="319">
        <v>600</v>
      </c>
      <c r="B607" s="152"/>
      <c r="C607" s="153"/>
      <c r="D607" s="750" t="s">
        <v>839</v>
      </c>
      <c r="E607" s="153"/>
      <c r="F607" s="155"/>
      <c r="G607" s="155"/>
      <c r="H607" s="156"/>
      <c r="I607" s="1047">
        <f>SUM(J607:N607)</f>
        <v>0</v>
      </c>
      <c r="J607" s="205"/>
      <c r="K607" s="205"/>
      <c r="L607" s="205"/>
      <c r="M607" s="205"/>
      <c r="N607" s="206"/>
    </row>
    <row r="608" spans="1:14" s="11" customFormat="1" ht="18" customHeight="1">
      <c r="A608" s="319">
        <v>601</v>
      </c>
      <c r="B608" s="152"/>
      <c r="C608" s="153"/>
      <c r="D608" s="751" t="s">
        <v>1120</v>
      </c>
      <c r="E608" s="153"/>
      <c r="F608" s="155"/>
      <c r="G608" s="155"/>
      <c r="H608" s="156"/>
      <c r="I608" s="157">
        <f>SUM(J608:N608)</f>
        <v>62629</v>
      </c>
      <c r="J608" s="592">
        <f>SUM(J606:J607)</f>
        <v>0</v>
      </c>
      <c r="K608" s="592">
        <f>SUM(K606:K607)</f>
        <v>0</v>
      </c>
      <c r="L608" s="592">
        <f>SUM(L606:L607)</f>
        <v>62629</v>
      </c>
      <c r="M608" s="592">
        <f>SUM(M606:M607)</f>
        <v>0</v>
      </c>
      <c r="N608" s="584">
        <f>SUM(N606:N607)</f>
        <v>0</v>
      </c>
    </row>
    <row r="609" spans="1:16" s="3" customFormat="1" ht="22.5" customHeight="1">
      <c r="A609" s="319">
        <v>602</v>
      </c>
      <c r="B609" s="144"/>
      <c r="C609" s="145">
        <f>C604+1</f>
        <v>88</v>
      </c>
      <c r="D609" s="146" t="s">
        <v>126</v>
      </c>
      <c r="E609" s="145" t="s">
        <v>25</v>
      </c>
      <c r="F609" s="147">
        <v>22781</v>
      </c>
      <c r="G609" s="147">
        <v>24800</v>
      </c>
      <c r="H609" s="148">
        <v>26870</v>
      </c>
      <c r="I609" s="157"/>
      <c r="J609" s="158"/>
      <c r="K609" s="158"/>
      <c r="L609" s="158"/>
      <c r="M609" s="158"/>
      <c r="N609" s="159"/>
      <c r="P609" s="11"/>
    </row>
    <row r="610" spans="1:14" s="1362" customFormat="1" ht="18" customHeight="1">
      <c r="A610" s="319">
        <v>603</v>
      </c>
      <c r="B610" s="1354"/>
      <c r="C610" s="1355"/>
      <c r="D610" s="1356" t="s">
        <v>453</v>
      </c>
      <c r="E610" s="1355"/>
      <c r="F610" s="1357"/>
      <c r="G610" s="1357"/>
      <c r="H610" s="1358"/>
      <c r="I610" s="1359">
        <f>SUM(J610:N610)</f>
        <v>29465</v>
      </c>
      <c r="J610" s="1360"/>
      <c r="K610" s="1360"/>
      <c r="L610" s="1360">
        <v>29465</v>
      </c>
      <c r="M610" s="1360"/>
      <c r="N610" s="1361"/>
    </row>
    <row r="611" spans="1:14" s="97" customFormat="1" ht="18" customHeight="1">
      <c r="A611" s="319">
        <v>604</v>
      </c>
      <c r="B611" s="1220"/>
      <c r="C611" s="1221"/>
      <c r="D611" s="751" t="s">
        <v>1080</v>
      </c>
      <c r="E611" s="1221"/>
      <c r="F611" s="1222"/>
      <c r="G611" s="1222"/>
      <c r="H611" s="1223"/>
      <c r="I611" s="157">
        <f>SUM(J611:N611)</f>
        <v>33741</v>
      </c>
      <c r="J611" s="592">
        <v>0</v>
      </c>
      <c r="K611" s="592">
        <v>0</v>
      </c>
      <c r="L611" s="592">
        <v>33741</v>
      </c>
      <c r="M611" s="592">
        <v>0</v>
      </c>
      <c r="N611" s="584">
        <v>0</v>
      </c>
    </row>
    <row r="612" spans="1:14" s="11" customFormat="1" ht="18" customHeight="1">
      <c r="A612" s="319">
        <v>605</v>
      </c>
      <c r="B612" s="152"/>
      <c r="C612" s="153"/>
      <c r="D612" s="750" t="s">
        <v>839</v>
      </c>
      <c r="E612" s="153"/>
      <c r="F612" s="155"/>
      <c r="G612" s="155"/>
      <c r="H612" s="156"/>
      <c r="I612" s="1047">
        <f>SUM(J612:N612)</f>
        <v>0</v>
      </c>
      <c r="J612" s="205"/>
      <c r="K612" s="205"/>
      <c r="L612" s="205"/>
      <c r="M612" s="205"/>
      <c r="N612" s="206"/>
    </row>
    <row r="613" spans="1:14" s="11" customFormat="1" ht="18" customHeight="1">
      <c r="A613" s="319">
        <v>606</v>
      </c>
      <c r="B613" s="152"/>
      <c r="C613" s="153"/>
      <c r="D613" s="751" t="s">
        <v>1120</v>
      </c>
      <c r="E613" s="153"/>
      <c r="F613" s="155"/>
      <c r="G613" s="155"/>
      <c r="H613" s="156"/>
      <c r="I613" s="157">
        <f>SUM(J613:N613)</f>
        <v>33741</v>
      </c>
      <c r="J613" s="592">
        <f>SUM(J611:J612)</f>
        <v>0</v>
      </c>
      <c r="K613" s="592">
        <f>SUM(K611:K612)</f>
        <v>0</v>
      </c>
      <c r="L613" s="592">
        <f>SUM(L611:L612)</f>
        <v>33741</v>
      </c>
      <c r="M613" s="592">
        <f>SUM(M611:M612)</f>
        <v>0</v>
      </c>
      <c r="N613" s="584">
        <f>SUM(N611:N612)</f>
        <v>0</v>
      </c>
    </row>
    <row r="614" spans="1:14" s="11" customFormat="1" ht="18" customHeight="1">
      <c r="A614" s="319">
        <v>607</v>
      </c>
      <c r="B614" s="152"/>
      <c r="C614" s="153">
        <v>89</v>
      </c>
      <c r="D614" s="146" t="s">
        <v>856</v>
      </c>
      <c r="E614" s="153" t="s">
        <v>25</v>
      </c>
      <c r="F614" s="155"/>
      <c r="G614" s="155"/>
      <c r="H614" s="156"/>
      <c r="I614" s="157"/>
      <c r="J614" s="592"/>
      <c r="K614" s="592"/>
      <c r="L614" s="592"/>
      <c r="M614" s="592"/>
      <c r="N614" s="584"/>
    </row>
    <row r="615" spans="1:14" s="11" customFormat="1" ht="18" customHeight="1">
      <c r="A615" s="319">
        <v>608</v>
      </c>
      <c r="B615" s="152"/>
      <c r="C615" s="153"/>
      <c r="D615" s="751" t="s">
        <v>1080</v>
      </c>
      <c r="E615" s="153"/>
      <c r="F615" s="155"/>
      <c r="G615" s="155"/>
      <c r="H615" s="156"/>
      <c r="I615" s="157">
        <f>SUM(J615:N615)</f>
        <v>0</v>
      </c>
      <c r="J615" s="592">
        <v>0</v>
      </c>
      <c r="K615" s="592">
        <v>0</v>
      </c>
      <c r="L615" s="592">
        <v>0</v>
      </c>
      <c r="M615" s="592">
        <v>0</v>
      </c>
      <c r="N615" s="584">
        <v>0</v>
      </c>
    </row>
    <row r="616" spans="1:14" s="11" customFormat="1" ht="18" customHeight="1">
      <c r="A616" s="319">
        <v>609</v>
      </c>
      <c r="B616" s="152"/>
      <c r="C616" s="153"/>
      <c r="D616" s="750" t="s">
        <v>1081</v>
      </c>
      <c r="E616" s="153"/>
      <c r="F616" s="155"/>
      <c r="G616" s="155"/>
      <c r="H616" s="156"/>
      <c r="I616" s="1048">
        <f>SUM(J616:N616)</f>
        <v>0</v>
      </c>
      <c r="J616" s="205"/>
      <c r="K616" s="205"/>
      <c r="L616" s="205"/>
      <c r="M616" s="205"/>
      <c r="N616" s="206"/>
    </row>
    <row r="617" spans="1:14" s="11" customFormat="1" ht="18" customHeight="1">
      <c r="A617" s="319">
        <v>610</v>
      </c>
      <c r="B617" s="152"/>
      <c r="C617" s="153"/>
      <c r="D617" s="751" t="s">
        <v>1120</v>
      </c>
      <c r="E617" s="153"/>
      <c r="F617" s="155"/>
      <c r="G617" s="155"/>
      <c r="H617" s="156"/>
      <c r="I617" s="157">
        <f>SUM(J617:N617)</f>
        <v>0</v>
      </c>
      <c r="J617" s="592">
        <f>SUM(J615:J616)</f>
        <v>0</v>
      </c>
      <c r="K617" s="592">
        <f>SUM(K615:K616)</f>
        <v>0</v>
      </c>
      <c r="L617" s="592">
        <f>SUM(L615:L616)</f>
        <v>0</v>
      </c>
      <c r="M617" s="592">
        <f>SUM(M615:M616)</f>
        <v>0</v>
      </c>
      <c r="N617" s="584">
        <f>SUM(N615:N616)</f>
        <v>0</v>
      </c>
    </row>
    <row r="618" spans="1:16" s="3" customFormat="1" ht="22.5" customHeight="1">
      <c r="A618" s="319">
        <v>611</v>
      </c>
      <c r="B618" s="144"/>
      <c r="C618" s="145">
        <v>90</v>
      </c>
      <c r="D618" s="727" t="s">
        <v>475</v>
      </c>
      <c r="E618" s="145" t="s">
        <v>25</v>
      </c>
      <c r="F618" s="147">
        <v>191</v>
      </c>
      <c r="G618" s="147">
        <v>2000</v>
      </c>
      <c r="H618" s="148">
        <v>344</v>
      </c>
      <c r="I618" s="157"/>
      <c r="J618" s="158"/>
      <c r="K618" s="158"/>
      <c r="L618" s="158"/>
      <c r="M618" s="158"/>
      <c r="N618" s="159"/>
      <c r="P618" s="11"/>
    </row>
    <row r="619" spans="1:14" s="1362" customFormat="1" ht="18" customHeight="1">
      <c r="A619" s="319">
        <v>612</v>
      </c>
      <c r="B619" s="1354"/>
      <c r="C619" s="1355"/>
      <c r="D619" s="1356" t="s">
        <v>453</v>
      </c>
      <c r="E619" s="1355"/>
      <c r="F619" s="1357"/>
      <c r="G619" s="1357"/>
      <c r="H619" s="1358"/>
      <c r="I619" s="1359">
        <f>SUM(J619:N619)</f>
        <v>2000</v>
      </c>
      <c r="J619" s="1360"/>
      <c r="K619" s="1360"/>
      <c r="L619" s="1360">
        <v>2000</v>
      </c>
      <c r="M619" s="1360"/>
      <c r="N619" s="1361"/>
    </row>
    <row r="620" spans="1:14" s="97" customFormat="1" ht="18" customHeight="1">
      <c r="A620" s="319">
        <v>613</v>
      </c>
      <c r="B620" s="1220"/>
      <c r="C620" s="1221"/>
      <c r="D620" s="751" t="s">
        <v>1080</v>
      </c>
      <c r="E620" s="1221"/>
      <c r="F620" s="1222"/>
      <c r="G620" s="1222"/>
      <c r="H620" s="1223"/>
      <c r="I620" s="157">
        <f>SUM(J620:N620)</f>
        <v>4022</v>
      </c>
      <c r="J620" s="592">
        <v>0</v>
      </c>
      <c r="K620" s="592">
        <v>0</v>
      </c>
      <c r="L620" s="592">
        <v>4022</v>
      </c>
      <c r="M620" s="592">
        <v>0</v>
      </c>
      <c r="N620" s="584">
        <v>0</v>
      </c>
    </row>
    <row r="621" spans="1:14" s="11" customFormat="1" ht="18" customHeight="1">
      <c r="A621" s="319">
        <v>614</v>
      </c>
      <c r="B621" s="152"/>
      <c r="C621" s="153"/>
      <c r="D621" s="750" t="s">
        <v>1084</v>
      </c>
      <c r="E621" s="153"/>
      <c r="F621" s="155"/>
      <c r="G621" s="155"/>
      <c r="H621" s="156"/>
      <c r="I621" s="1047">
        <f>SUM(J621:N621)</f>
        <v>-20</v>
      </c>
      <c r="J621" s="205"/>
      <c r="K621" s="205"/>
      <c r="L621" s="205">
        <v>-20</v>
      </c>
      <c r="M621" s="205"/>
      <c r="N621" s="206"/>
    </row>
    <row r="622" spans="1:14" s="11" customFormat="1" ht="18" customHeight="1">
      <c r="A622" s="319">
        <v>615</v>
      </c>
      <c r="B622" s="152"/>
      <c r="C622" s="153"/>
      <c r="D622" s="751" t="s">
        <v>1120</v>
      </c>
      <c r="E622" s="153"/>
      <c r="F622" s="155"/>
      <c r="G622" s="155"/>
      <c r="H622" s="156"/>
      <c r="I622" s="157">
        <f>SUM(J622:N622)</f>
        <v>4002</v>
      </c>
      <c r="J622" s="592">
        <f>SUM(J620:J621)</f>
        <v>0</v>
      </c>
      <c r="K622" s="592">
        <f>SUM(K620:K621)</f>
        <v>0</v>
      </c>
      <c r="L622" s="592">
        <f>SUM(L620:L621)</f>
        <v>4002</v>
      </c>
      <c r="M622" s="592">
        <f>SUM(M620:M621)</f>
        <v>0</v>
      </c>
      <c r="N622" s="584">
        <f>SUM(N620:N621)</f>
        <v>0</v>
      </c>
    </row>
    <row r="623" spans="1:14" s="11" customFormat="1" ht="22.5" customHeight="1">
      <c r="A623" s="319">
        <v>616</v>
      </c>
      <c r="B623" s="152"/>
      <c r="C623" s="145">
        <v>91</v>
      </c>
      <c r="D623" s="146" t="s">
        <v>127</v>
      </c>
      <c r="E623" s="145" t="s">
        <v>25</v>
      </c>
      <c r="F623" s="147">
        <v>500</v>
      </c>
      <c r="G623" s="147">
        <v>1000</v>
      </c>
      <c r="H623" s="148">
        <v>400</v>
      </c>
      <c r="I623" s="164"/>
      <c r="J623" s="165"/>
      <c r="K623" s="165"/>
      <c r="L623" s="165"/>
      <c r="M623" s="165"/>
      <c r="N623" s="166"/>
    </row>
    <row r="624" spans="1:14" s="1362" customFormat="1" ht="18" customHeight="1">
      <c r="A624" s="319">
        <v>617</v>
      </c>
      <c r="B624" s="1354"/>
      <c r="C624" s="1355"/>
      <c r="D624" s="1356" t="s">
        <v>453</v>
      </c>
      <c r="E624" s="1355"/>
      <c r="F624" s="1357"/>
      <c r="G624" s="1357"/>
      <c r="H624" s="1358"/>
      <c r="I624" s="1359">
        <f>SUM(J624:N624)</f>
        <v>0</v>
      </c>
      <c r="J624" s="1360"/>
      <c r="K624" s="1360"/>
      <c r="L624" s="1360"/>
      <c r="M624" s="1360"/>
      <c r="N624" s="1361"/>
    </row>
    <row r="625" spans="1:14" s="97" customFormat="1" ht="18" customHeight="1">
      <c r="A625" s="319">
        <v>618</v>
      </c>
      <c r="B625" s="1220"/>
      <c r="C625" s="1221"/>
      <c r="D625" s="751" t="s">
        <v>1080</v>
      </c>
      <c r="E625" s="1221"/>
      <c r="F625" s="1222"/>
      <c r="G625" s="1222"/>
      <c r="H625" s="1223"/>
      <c r="I625" s="157">
        <f>SUM(J625:N625)</f>
        <v>600</v>
      </c>
      <c r="J625" s="592">
        <v>0</v>
      </c>
      <c r="K625" s="592">
        <v>0</v>
      </c>
      <c r="L625" s="592">
        <v>600</v>
      </c>
      <c r="M625" s="592">
        <v>0</v>
      </c>
      <c r="N625" s="584">
        <v>0</v>
      </c>
    </row>
    <row r="626" spans="1:14" s="11" customFormat="1" ht="18" customHeight="1">
      <c r="A626" s="319">
        <v>619</v>
      </c>
      <c r="B626" s="152"/>
      <c r="C626" s="153"/>
      <c r="D626" s="750" t="s">
        <v>1084</v>
      </c>
      <c r="E626" s="153"/>
      <c r="F626" s="155"/>
      <c r="G626" s="155"/>
      <c r="H626" s="156"/>
      <c r="I626" s="1048">
        <f>SUM(J626:N626)</f>
        <v>20</v>
      </c>
      <c r="J626" s="158"/>
      <c r="K626" s="158"/>
      <c r="L626" s="158">
        <v>20</v>
      </c>
      <c r="M626" s="158"/>
      <c r="N626" s="159"/>
    </row>
    <row r="627" spans="1:14" s="11" customFormat="1" ht="18" customHeight="1">
      <c r="A627" s="319">
        <v>620</v>
      </c>
      <c r="B627" s="152"/>
      <c r="C627" s="153"/>
      <c r="D627" s="751" t="s">
        <v>1120</v>
      </c>
      <c r="E627" s="153"/>
      <c r="F627" s="155"/>
      <c r="G627" s="155"/>
      <c r="H627" s="156"/>
      <c r="I627" s="157">
        <f>SUM(J627:N627)</f>
        <v>620</v>
      </c>
      <c r="J627" s="592">
        <f>SUM(J625:J626)</f>
        <v>0</v>
      </c>
      <c r="K627" s="592">
        <f>SUM(K625:K626)</f>
        <v>0</v>
      </c>
      <c r="L627" s="592">
        <f>SUM(L625:L626)</f>
        <v>620</v>
      </c>
      <c r="M627" s="592">
        <f>SUM(M625:M626)</f>
        <v>0</v>
      </c>
      <c r="N627" s="584">
        <f>SUM(N625:N626)</f>
        <v>0</v>
      </c>
    </row>
    <row r="628" spans="1:16" s="3" customFormat="1" ht="22.5" customHeight="1">
      <c r="A628" s="319">
        <v>621</v>
      </c>
      <c r="B628" s="144"/>
      <c r="C628" s="145">
        <f>C623+1</f>
        <v>92</v>
      </c>
      <c r="D628" s="146" t="s">
        <v>128</v>
      </c>
      <c r="E628" s="145" t="s">
        <v>25</v>
      </c>
      <c r="F628" s="147">
        <v>1159</v>
      </c>
      <c r="G628" s="147">
        <v>1000</v>
      </c>
      <c r="H628" s="148">
        <v>1500</v>
      </c>
      <c r="I628" s="157"/>
      <c r="J628" s="158"/>
      <c r="K628" s="158"/>
      <c r="L628" s="158"/>
      <c r="M628" s="158"/>
      <c r="N628" s="159"/>
      <c r="P628" s="11"/>
    </row>
    <row r="629" spans="1:14" s="1362" customFormat="1" ht="18" customHeight="1">
      <c r="A629" s="319">
        <v>622</v>
      </c>
      <c r="B629" s="1354"/>
      <c r="C629" s="1355"/>
      <c r="D629" s="1356" t="s">
        <v>453</v>
      </c>
      <c r="E629" s="1355"/>
      <c r="F629" s="1357"/>
      <c r="G629" s="1357"/>
      <c r="H629" s="1358"/>
      <c r="I629" s="1359">
        <f>SUM(J629:N629)</f>
        <v>0</v>
      </c>
      <c r="J629" s="1360"/>
      <c r="K629" s="1360"/>
      <c r="L629" s="1360"/>
      <c r="M629" s="1360"/>
      <c r="N629" s="1361"/>
    </row>
    <row r="630" spans="1:14" s="97" customFormat="1" ht="18" customHeight="1">
      <c r="A630" s="319">
        <v>623</v>
      </c>
      <c r="B630" s="1220"/>
      <c r="C630" s="1221"/>
      <c r="D630" s="751" t="s">
        <v>1080</v>
      </c>
      <c r="E630" s="1221"/>
      <c r="F630" s="1222"/>
      <c r="G630" s="1222"/>
      <c r="H630" s="1223"/>
      <c r="I630" s="157">
        <f>SUM(J630:N630)</f>
        <v>650</v>
      </c>
      <c r="J630" s="592">
        <v>0</v>
      </c>
      <c r="K630" s="592">
        <v>0</v>
      </c>
      <c r="L630" s="592">
        <v>650</v>
      </c>
      <c r="M630" s="592">
        <v>0</v>
      </c>
      <c r="N630" s="584">
        <v>0</v>
      </c>
    </row>
    <row r="631" spans="1:14" s="11" customFormat="1" ht="18" customHeight="1">
      <c r="A631" s="319">
        <v>624</v>
      </c>
      <c r="B631" s="152"/>
      <c r="C631" s="153"/>
      <c r="D631" s="750" t="s">
        <v>644</v>
      </c>
      <c r="E631" s="153"/>
      <c r="F631" s="155"/>
      <c r="G631" s="155"/>
      <c r="H631" s="156"/>
      <c r="I631" s="1047">
        <f>SUM(J631:N631)</f>
        <v>0</v>
      </c>
      <c r="J631" s="205"/>
      <c r="K631" s="205"/>
      <c r="L631" s="205"/>
      <c r="M631" s="205"/>
      <c r="N631" s="206"/>
    </row>
    <row r="632" spans="1:14" s="11" customFormat="1" ht="18" customHeight="1">
      <c r="A632" s="319">
        <v>625</v>
      </c>
      <c r="B632" s="152"/>
      <c r="C632" s="153"/>
      <c r="D632" s="751" t="s">
        <v>1120</v>
      </c>
      <c r="E632" s="153"/>
      <c r="F632" s="155"/>
      <c r="G632" s="155"/>
      <c r="H632" s="156"/>
      <c r="I632" s="157">
        <f>SUM(J632:N632)</f>
        <v>650</v>
      </c>
      <c r="J632" s="592">
        <f>SUM(J630:J631)</f>
        <v>0</v>
      </c>
      <c r="K632" s="592">
        <f>SUM(K630:K631)</f>
        <v>0</v>
      </c>
      <c r="L632" s="592">
        <f>SUM(L630:L631)</f>
        <v>650</v>
      </c>
      <c r="M632" s="592">
        <f>SUM(M630:M631)</f>
        <v>0</v>
      </c>
      <c r="N632" s="584">
        <f>SUM(N630:N631)</f>
        <v>0</v>
      </c>
    </row>
    <row r="633" spans="1:16" s="3" customFormat="1" ht="22.5" customHeight="1">
      <c r="A633" s="319">
        <v>626</v>
      </c>
      <c r="B633" s="144"/>
      <c r="C633" s="145">
        <f>C628+1</f>
        <v>93</v>
      </c>
      <c r="D633" s="146" t="s">
        <v>448</v>
      </c>
      <c r="E633" s="145" t="s">
        <v>25</v>
      </c>
      <c r="F633" s="147"/>
      <c r="G633" s="147">
        <v>2000</v>
      </c>
      <c r="H633" s="148">
        <v>2000</v>
      </c>
      <c r="I633" s="157"/>
      <c r="J633" s="158"/>
      <c r="K633" s="158"/>
      <c r="L633" s="158"/>
      <c r="M633" s="158"/>
      <c r="N633" s="159"/>
      <c r="P633" s="11"/>
    </row>
    <row r="634" spans="1:14" s="1362" customFormat="1" ht="18" customHeight="1">
      <c r="A634" s="319">
        <v>627</v>
      </c>
      <c r="B634" s="1354"/>
      <c r="C634" s="1355"/>
      <c r="D634" s="1356" t="s">
        <v>453</v>
      </c>
      <c r="E634" s="1355"/>
      <c r="F634" s="1357"/>
      <c r="G634" s="1357"/>
      <c r="H634" s="1358"/>
      <c r="I634" s="1359">
        <f>SUM(J634:N634)</f>
        <v>0</v>
      </c>
      <c r="J634" s="1360"/>
      <c r="K634" s="1360"/>
      <c r="L634" s="1360"/>
      <c r="M634" s="1360"/>
      <c r="N634" s="1361"/>
    </row>
    <row r="635" spans="1:14" s="97" customFormat="1" ht="18" customHeight="1">
      <c r="A635" s="319">
        <v>628</v>
      </c>
      <c r="B635" s="1220"/>
      <c r="C635" s="1221"/>
      <c r="D635" s="751" t="s">
        <v>1080</v>
      </c>
      <c r="E635" s="197"/>
      <c r="F635" s="1222"/>
      <c r="G635" s="1222"/>
      <c r="H635" s="1223"/>
      <c r="I635" s="157">
        <f>SUM(J635:N635)</f>
        <v>0</v>
      </c>
      <c r="J635" s="592">
        <v>0</v>
      </c>
      <c r="K635" s="592">
        <v>0</v>
      </c>
      <c r="L635" s="592">
        <v>0</v>
      </c>
      <c r="M635" s="592">
        <v>0</v>
      </c>
      <c r="N635" s="584">
        <v>0</v>
      </c>
    </row>
    <row r="636" spans="1:14" s="11" customFormat="1" ht="18" customHeight="1">
      <c r="A636" s="319">
        <v>629</v>
      </c>
      <c r="B636" s="152"/>
      <c r="C636" s="153"/>
      <c r="D636" s="750" t="s">
        <v>644</v>
      </c>
      <c r="E636" s="182"/>
      <c r="F636" s="155"/>
      <c r="G636" s="155"/>
      <c r="H636" s="156"/>
      <c r="I636" s="1047">
        <f>SUM(J636:N636)</f>
        <v>0</v>
      </c>
      <c r="J636" s="205"/>
      <c r="K636" s="205"/>
      <c r="L636" s="205"/>
      <c r="M636" s="205"/>
      <c r="N636" s="206"/>
    </row>
    <row r="637" spans="1:14" s="11" customFormat="1" ht="18" customHeight="1">
      <c r="A637" s="319">
        <v>630</v>
      </c>
      <c r="B637" s="152"/>
      <c r="C637" s="153"/>
      <c r="D637" s="751" t="s">
        <v>1120</v>
      </c>
      <c r="E637" s="182"/>
      <c r="F637" s="155"/>
      <c r="G637" s="155"/>
      <c r="H637" s="156"/>
      <c r="I637" s="157">
        <f>SUM(J637:N637)</f>
        <v>0</v>
      </c>
      <c r="J637" s="592">
        <f>SUM(J635:J636)</f>
        <v>0</v>
      </c>
      <c r="K637" s="592">
        <f>SUM(K635:K636)</f>
        <v>0</v>
      </c>
      <c r="L637" s="592">
        <f>SUM(L635:L636)</f>
        <v>0</v>
      </c>
      <c r="M637" s="592">
        <f>SUM(M635:M636)</f>
        <v>0</v>
      </c>
      <c r="N637" s="584">
        <f>SUM(N635:N636)</f>
        <v>0</v>
      </c>
    </row>
    <row r="638" spans="1:14" s="11" customFormat="1" ht="18" customHeight="1">
      <c r="A638" s="319">
        <v>631</v>
      </c>
      <c r="B638" s="152"/>
      <c r="C638" s="145">
        <f>C633+1</f>
        <v>94</v>
      </c>
      <c r="D638" s="146" t="s">
        <v>84</v>
      </c>
      <c r="E638" s="182" t="s">
        <v>25</v>
      </c>
      <c r="F638" s="155">
        <v>1808</v>
      </c>
      <c r="G638" s="155"/>
      <c r="H638" s="156"/>
      <c r="I638" s="164"/>
      <c r="J638" s="165"/>
      <c r="K638" s="165"/>
      <c r="L638" s="165"/>
      <c r="M638" s="165"/>
      <c r="N638" s="166"/>
    </row>
    <row r="639" spans="1:14" s="1362" customFormat="1" ht="18" customHeight="1">
      <c r="A639" s="319">
        <v>632</v>
      </c>
      <c r="B639" s="1354"/>
      <c r="C639" s="1355"/>
      <c r="D639" s="1356" t="s">
        <v>453</v>
      </c>
      <c r="E639" s="1355"/>
      <c r="F639" s="1357"/>
      <c r="G639" s="1357"/>
      <c r="H639" s="1358"/>
      <c r="I639" s="1359">
        <f>SUM(J639:N639)</f>
        <v>2000</v>
      </c>
      <c r="J639" s="1360"/>
      <c r="K639" s="1360"/>
      <c r="L639" s="1360">
        <v>2000</v>
      </c>
      <c r="M639" s="1360"/>
      <c r="N639" s="1361"/>
    </row>
    <row r="640" spans="1:14" s="97" customFormat="1" ht="18" customHeight="1">
      <c r="A640" s="319">
        <v>633</v>
      </c>
      <c r="B640" s="1220"/>
      <c r="C640" s="1221"/>
      <c r="D640" s="751" t="s">
        <v>1080</v>
      </c>
      <c r="E640" s="1221"/>
      <c r="F640" s="1222"/>
      <c r="G640" s="1222"/>
      <c r="H640" s="1223"/>
      <c r="I640" s="157">
        <f>SUM(J640:N640)</f>
        <v>1700</v>
      </c>
      <c r="J640" s="592">
        <v>0</v>
      </c>
      <c r="K640" s="592">
        <v>0</v>
      </c>
      <c r="L640" s="592">
        <v>1700</v>
      </c>
      <c r="M640" s="592">
        <v>0</v>
      </c>
      <c r="N640" s="584">
        <v>0</v>
      </c>
    </row>
    <row r="641" spans="1:14" s="11" customFormat="1" ht="18" customHeight="1">
      <c r="A641" s="319">
        <v>634</v>
      </c>
      <c r="B641" s="152"/>
      <c r="C641" s="153"/>
      <c r="D641" s="750" t="s">
        <v>1084</v>
      </c>
      <c r="E641" s="153"/>
      <c r="F641" s="155"/>
      <c r="G641" s="155"/>
      <c r="H641" s="156"/>
      <c r="I641" s="1047">
        <f>SUM(J641:N641)</f>
        <v>0</v>
      </c>
      <c r="J641" s="205"/>
      <c r="K641" s="205"/>
      <c r="L641" s="205">
        <v>-1200</v>
      </c>
      <c r="M641" s="205"/>
      <c r="N641" s="206">
        <v>1200</v>
      </c>
    </row>
    <row r="642" spans="1:14" s="11" customFormat="1" ht="18" customHeight="1">
      <c r="A642" s="319">
        <v>635</v>
      </c>
      <c r="B642" s="152"/>
      <c r="C642" s="153"/>
      <c r="D642" s="751" t="s">
        <v>1120</v>
      </c>
      <c r="E642" s="153"/>
      <c r="F642" s="155"/>
      <c r="G642" s="155"/>
      <c r="H642" s="156"/>
      <c r="I642" s="157">
        <f>SUM(J642:N642)</f>
        <v>1700</v>
      </c>
      <c r="J642" s="592">
        <f>SUM(J640:J641)</f>
        <v>0</v>
      </c>
      <c r="K642" s="592">
        <f>SUM(K640:K641)</f>
        <v>0</v>
      </c>
      <c r="L642" s="592">
        <f>SUM(L640:L641)</f>
        <v>500</v>
      </c>
      <c r="M642" s="592">
        <f>SUM(M640:M641)</f>
        <v>0</v>
      </c>
      <c r="N642" s="584">
        <f>SUM(N640:N641)</f>
        <v>1200</v>
      </c>
    </row>
    <row r="643" spans="1:16" s="3" customFormat="1" ht="22.5" customHeight="1">
      <c r="A643" s="319">
        <v>636</v>
      </c>
      <c r="B643" s="144"/>
      <c r="C643" s="145">
        <f>C638+1</f>
        <v>95</v>
      </c>
      <c r="D643" s="146" t="s">
        <v>129</v>
      </c>
      <c r="E643" s="145" t="s">
        <v>24</v>
      </c>
      <c r="F643" s="147">
        <v>251</v>
      </c>
      <c r="G643" s="147">
        <v>1000</v>
      </c>
      <c r="H643" s="148"/>
      <c r="I643" s="157"/>
      <c r="J643" s="158"/>
      <c r="K643" s="158"/>
      <c r="L643" s="158"/>
      <c r="M643" s="158"/>
      <c r="N643" s="159"/>
      <c r="P643" s="11"/>
    </row>
    <row r="644" spans="1:14" s="1362" customFormat="1" ht="18" customHeight="1">
      <c r="A644" s="319">
        <v>637</v>
      </c>
      <c r="B644" s="1354"/>
      <c r="C644" s="1355"/>
      <c r="D644" s="1356" t="s">
        <v>453</v>
      </c>
      <c r="E644" s="1355"/>
      <c r="F644" s="1357"/>
      <c r="G644" s="1357"/>
      <c r="H644" s="1358"/>
      <c r="I644" s="1359">
        <f>SUM(J644:N644)</f>
        <v>1000</v>
      </c>
      <c r="J644" s="1360"/>
      <c r="K644" s="1360"/>
      <c r="L644" s="1360">
        <v>1000</v>
      </c>
      <c r="M644" s="1360"/>
      <c r="N644" s="1361"/>
    </row>
    <row r="645" spans="1:14" s="97" customFormat="1" ht="18" customHeight="1">
      <c r="A645" s="319">
        <v>638</v>
      </c>
      <c r="B645" s="1220"/>
      <c r="C645" s="1221"/>
      <c r="D645" s="751" t="s">
        <v>1080</v>
      </c>
      <c r="E645" s="1221"/>
      <c r="F645" s="1222"/>
      <c r="G645" s="1222"/>
      <c r="H645" s="1223"/>
      <c r="I645" s="157">
        <f>SUM(J645:N645)</f>
        <v>5239</v>
      </c>
      <c r="J645" s="592">
        <v>0</v>
      </c>
      <c r="K645" s="592">
        <v>0</v>
      </c>
      <c r="L645" s="592">
        <v>5239</v>
      </c>
      <c r="M645" s="592">
        <v>0</v>
      </c>
      <c r="N645" s="584">
        <v>0</v>
      </c>
    </row>
    <row r="646" spans="1:14" s="11" customFormat="1" ht="18" customHeight="1">
      <c r="A646" s="319">
        <v>639</v>
      </c>
      <c r="B646" s="152"/>
      <c r="C646" s="153"/>
      <c r="D646" s="750" t="s">
        <v>644</v>
      </c>
      <c r="E646" s="153"/>
      <c r="F646" s="155"/>
      <c r="G646" s="155"/>
      <c r="H646" s="156"/>
      <c r="I646" s="1047">
        <f>SUM(J646:N646)</f>
        <v>0</v>
      </c>
      <c r="J646" s="205"/>
      <c r="K646" s="205"/>
      <c r="L646" s="205"/>
      <c r="M646" s="205"/>
      <c r="N646" s="206"/>
    </row>
    <row r="647" spans="1:14" s="11" customFormat="1" ht="18" customHeight="1">
      <c r="A647" s="319">
        <v>640</v>
      </c>
      <c r="B647" s="152"/>
      <c r="C647" s="153"/>
      <c r="D647" s="751" t="s">
        <v>1120</v>
      </c>
      <c r="E647" s="153"/>
      <c r="F647" s="155"/>
      <c r="G647" s="155"/>
      <c r="H647" s="156"/>
      <c r="I647" s="157">
        <f>SUM(J647:N647)</f>
        <v>5239</v>
      </c>
      <c r="J647" s="592">
        <f>SUM(J645:J646)</f>
        <v>0</v>
      </c>
      <c r="K647" s="592">
        <f>SUM(K645:K646)</f>
        <v>0</v>
      </c>
      <c r="L647" s="592">
        <f>SUM(L645:L646)</f>
        <v>5239</v>
      </c>
      <c r="M647" s="592">
        <f>SUM(M645:M646)</f>
        <v>0</v>
      </c>
      <c r="N647" s="584">
        <f>SUM(N645:N646)</f>
        <v>0</v>
      </c>
    </row>
    <row r="648" spans="1:16" s="3" customFormat="1" ht="22.5" customHeight="1">
      <c r="A648" s="319">
        <v>641</v>
      </c>
      <c r="B648" s="144"/>
      <c r="C648" s="145">
        <f>C643+1</f>
        <v>96</v>
      </c>
      <c r="D648" s="146" t="s">
        <v>130</v>
      </c>
      <c r="E648" s="145" t="s">
        <v>24</v>
      </c>
      <c r="F648" s="147">
        <v>710</v>
      </c>
      <c r="G648" s="147">
        <v>6800</v>
      </c>
      <c r="H648" s="148">
        <v>755</v>
      </c>
      <c r="I648" s="157"/>
      <c r="J648" s="158"/>
      <c r="K648" s="158"/>
      <c r="L648" s="158"/>
      <c r="M648" s="158"/>
      <c r="N648" s="159"/>
      <c r="P648" s="11"/>
    </row>
    <row r="649" spans="1:14" s="1362" customFormat="1" ht="18" customHeight="1">
      <c r="A649" s="319">
        <v>642</v>
      </c>
      <c r="B649" s="1354"/>
      <c r="C649" s="1355"/>
      <c r="D649" s="1356" t="s">
        <v>453</v>
      </c>
      <c r="E649" s="1355"/>
      <c r="F649" s="1357"/>
      <c r="G649" s="1357"/>
      <c r="H649" s="1358"/>
      <c r="I649" s="1359">
        <f>SUM(J649:N649)</f>
        <v>3100</v>
      </c>
      <c r="J649" s="1360"/>
      <c r="K649" s="1360"/>
      <c r="L649" s="1360">
        <v>3100</v>
      </c>
      <c r="M649" s="1360"/>
      <c r="N649" s="1361"/>
    </row>
    <row r="650" spans="1:14" s="97" customFormat="1" ht="18" customHeight="1">
      <c r="A650" s="319">
        <v>643</v>
      </c>
      <c r="B650" s="1220"/>
      <c r="C650" s="1221"/>
      <c r="D650" s="751" t="s">
        <v>1080</v>
      </c>
      <c r="E650" s="1221"/>
      <c r="F650" s="1222"/>
      <c r="G650" s="1222"/>
      <c r="H650" s="1223"/>
      <c r="I650" s="157">
        <f>SUM(J650:N650)</f>
        <v>4056</v>
      </c>
      <c r="J650" s="592">
        <v>0</v>
      </c>
      <c r="K650" s="592">
        <v>155</v>
      </c>
      <c r="L650" s="592">
        <v>3901</v>
      </c>
      <c r="M650" s="592">
        <v>0</v>
      </c>
      <c r="N650" s="584">
        <v>0</v>
      </c>
    </row>
    <row r="651" spans="1:14" s="11" customFormat="1" ht="18" customHeight="1">
      <c r="A651" s="319">
        <v>644</v>
      </c>
      <c r="B651" s="152"/>
      <c r="C651" s="153"/>
      <c r="D651" s="750" t="s">
        <v>644</v>
      </c>
      <c r="E651" s="153"/>
      <c r="F651" s="155"/>
      <c r="G651" s="155"/>
      <c r="H651" s="156"/>
      <c r="I651" s="1047">
        <f>SUM(J651:N651)</f>
        <v>0</v>
      </c>
      <c r="J651" s="205"/>
      <c r="K651" s="205"/>
      <c r="L651" s="205"/>
      <c r="M651" s="205"/>
      <c r="N651" s="206"/>
    </row>
    <row r="652" spans="1:14" s="11" customFormat="1" ht="18" customHeight="1">
      <c r="A652" s="319">
        <v>645</v>
      </c>
      <c r="B652" s="152"/>
      <c r="C652" s="153"/>
      <c r="D652" s="751" t="s">
        <v>1120</v>
      </c>
      <c r="E652" s="153"/>
      <c r="F652" s="155"/>
      <c r="G652" s="155"/>
      <c r="H652" s="156"/>
      <c r="I652" s="157">
        <f>SUM(J652:N652)</f>
        <v>4056</v>
      </c>
      <c r="J652" s="592">
        <f>SUM(J650:J651)</f>
        <v>0</v>
      </c>
      <c r="K652" s="592">
        <f>SUM(K650:K651)</f>
        <v>155</v>
      </c>
      <c r="L652" s="592">
        <f>SUM(L650:L651)</f>
        <v>3901</v>
      </c>
      <c r="M652" s="592">
        <f>SUM(M650:M651)</f>
        <v>0</v>
      </c>
      <c r="N652" s="584">
        <f>SUM(N650:N651)</f>
        <v>0</v>
      </c>
    </row>
    <row r="653" spans="1:16" s="3" customFormat="1" ht="22.5" customHeight="1">
      <c r="A653" s="319">
        <v>646</v>
      </c>
      <c r="B653" s="144"/>
      <c r="C653" s="145">
        <f>C648+1</f>
        <v>97</v>
      </c>
      <c r="D653" s="146" t="s">
        <v>131</v>
      </c>
      <c r="E653" s="145" t="s">
        <v>24</v>
      </c>
      <c r="F653" s="147">
        <v>145970</v>
      </c>
      <c r="G653" s="147">
        <v>150000</v>
      </c>
      <c r="H653" s="148">
        <v>181353</v>
      </c>
      <c r="I653" s="157"/>
      <c r="J653" s="158"/>
      <c r="K653" s="158"/>
      <c r="L653" s="158"/>
      <c r="M653" s="158"/>
      <c r="N653" s="159"/>
      <c r="P653" s="11"/>
    </row>
    <row r="654" spans="1:14" s="1362" customFormat="1" ht="18" customHeight="1">
      <c r="A654" s="319">
        <v>647</v>
      </c>
      <c r="B654" s="1354"/>
      <c r="C654" s="1355"/>
      <c r="D654" s="1356" t="s">
        <v>453</v>
      </c>
      <c r="E654" s="1355"/>
      <c r="F654" s="1357"/>
      <c r="G654" s="1357"/>
      <c r="H654" s="1358"/>
      <c r="I654" s="1359">
        <f>SUM(J654:N654)</f>
        <v>150000</v>
      </c>
      <c r="J654" s="1360"/>
      <c r="K654" s="1360"/>
      <c r="L654" s="1360">
        <v>150000</v>
      </c>
      <c r="M654" s="1360"/>
      <c r="N654" s="1361"/>
    </row>
    <row r="655" spans="1:14" s="97" customFormat="1" ht="18" customHeight="1">
      <c r="A655" s="319">
        <v>648</v>
      </c>
      <c r="B655" s="1220"/>
      <c r="C655" s="1221"/>
      <c r="D655" s="751" t="s">
        <v>1080</v>
      </c>
      <c r="E655" s="1221"/>
      <c r="F655" s="1222"/>
      <c r="G655" s="1222"/>
      <c r="H655" s="1223"/>
      <c r="I655" s="157">
        <f>SUM(J655:N655)</f>
        <v>176332</v>
      </c>
      <c r="J655" s="592">
        <v>0</v>
      </c>
      <c r="K655" s="592">
        <v>0</v>
      </c>
      <c r="L655" s="592">
        <v>176332</v>
      </c>
      <c r="M655" s="592">
        <v>0</v>
      </c>
      <c r="N655" s="584">
        <v>0</v>
      </c>
    </row>
    <row r="656" spans="1:14" s="11" customFormat="1" ht="18" customHeight="1">
      <c r="A656" s="319">
        <v>649</v>
      </c>
      <c r="B656" s="152"/>
      <c r="C656" s="153"/>
      <c r="D656" s="750" t="s">
        <v>839</v>
      </c>
      <c r="E656" s="153"/>
      <c r="F656" s="155"/>
      <c r="G656" s="155"/>
      <c r="H656" s="156"/>
      <c r="I656" s="1047">
        <f>SUM(J656:N656)</f>
        <v>0</v>
      </c>
      <c r="J656" s="205"/>
      <c r="K656" s="205"/>
      <c r="L656" s="205"/>
      <c r="M656" s="205"/>
      <c r="N656" s="206"/>
    </row>
    <row r="657" spans="1:14" s="11" customFormat="1" ht="18" customHeight="1">
      <c r="A657" s="319">
        <v>650</v>
      </c>
      <c r="B657" s="152"/>
      <c r="C657" s="153"/>
      <c r="D657" s="751" t="s">
        <v>1120</v>
      </c>
      <c r="E657" s="153"/>
      <c r="F657" s="155"/>
      <c r="G657" s="155"/>
      <c r="H657" s="156"/>
      <c r="I657" s="157">
        <f>SUM(J657:N657)</f>
        <v>176332</v>
      </c>
      <c r="J657" s="592">
        <f>SUM(J655:J656)</f>
        <v>0</v>
      </c>
      <c r="K657" s="592">
        <f>SUM(K655:K656)</f>
        <v>0</v>
      </c>
      <c r="L657" s="592">
        <f>SUM(L655:L656)</f>
        <v>176332</v>
      </c>
      <c r="M657" s="592">
        <f>SUM(M655:M656)</f>
        <v>0</v>
      </c>
      <c r="N657" s="584">
        <f>SUM(N655:N656)</f>
        <v>0</v>
      </c>
    </row>
    <row r="658" spans="1:16" s="3" customFormat="1" ht="22.5" customHeight="1">
      <c r="A658" s="319">
        <v>651</v>
      </c>
      <c r="B658" s="144"/>
      <c r="C658" s="145">
        <f>C653+1</f>
        <v>98</v>
      </c>
      <c r="D658" s="146" t="s">
        <v>117</v>
      </c>
      <c r="E658" s="145" t="s">
        <v>24</v>
      </c>
      <c r="F658" s="183">
        <v>18034</v>
      </c>
      <c r="G658" s="183">
        <v>16747</v>
      </c>
      <c r="H658" s="184">
        <v>25295</v>
      </c>
      <c r="I658" s="157"/>
      <c r="J658" s="158"/>
      <c r="K658" s="158"/>
      <c r="L658" s="158"/>
      <c r="M658" s="158"/>
      <c r="N658" s="159"/>
      <c r="P658" s="11"/>
    </row>
    <row r="659" spans="1:14" s="1362" customFormat="1" ht="18" customHeight="1">
      <c r="A659" s="319">
        <v>652</v>
      </c>
      <c r="B659" s="1354"/>
      <c r="C659" s="1355"/>
      <c r="D659" s="1356" t="s">
        <v>453</v>
      </c>
      <c r="E659" s="1355"/>
      <c r="F659" s="1357"/>
      <c r="G659" s="1357"/>
      <c r="H659" s="1358"/>
      <c r="I659" s="1359">
        <f>SUM(J659:N659)</f>
        <v>19749</v>
      </c>
      <c r="J659" s="1360"/>
      <c r="K659" s="1360"/>
      <c r="L659" s="1360">
        <v>19749</v>
      </c>
      <c r="M659" s="1360"/>
      <c r="N659" s="1361"/>
    </row>
    <row r="660" spans="1:14" s="97" customFormat="1" ht="18" customHeight="1">
      <c r="A660" s="319">
        <v>653</v>
      </c>
      <c r="B660" s="1220"/>
      <c r="C660" s="1221"/>
      <c r="D660" s="751" t="s">
        <v>1080</v>
      </c>
      <c r="E660" s="1221"/>
      <c r="F660" s="1222"/>
      <c r="G660" s="1222"/>
      <c r="H660" s="1223"/>
      <c r="I660" s="157">
        <f>SUM(J660:N660)</f>
        <v>23267</v>
      </c>
      <c r="J660" s="592">
        <v>0</v>
      </c>
      <c r="K660" s="592">
        <v>0</v>
      </c>
      <c r="L660" s="592">
        <v>23267</v>
      </c>
      <c r="M660" s="592">
        <v>0</v>
      </c>
      <c r="N660" s="584">
        <v>0</v>
      </c>
    </row>
    <row r="661" spans="1:14" s="11" customFormat="1" ht="18" customHeight="1">
      <c r="A661" s="319">
        <v>654</v>
      </c>
      <c r="B661" s="152"/>
      <c r="C661" s="153"/>
      <c r="D661" s="750" t="s">
        <v>1191</v>
      </c>
      <c r="E661" s="153"/>
      <c r="F661" s="155"/>
      <c r="G661" s="155"/>
      <c r="H661" s="156"/>
      <c r="I661" s="1047">
        <f>SUM(J661:N661)</f>
        <v>12500</v>
      </c>
      <c r="J661" s="205"/>
      <c r="K661" s="205"/>
      <c r="L661" s="205">
        <v>12500</v>
      </c>
      <c r="M661" s="205"/>
      <c r="N661" s="206"/>
    </row>
    <row r="662" spans="1:14" s="11" customFormat="1" ht="18" customHeight="1">
      <c r="A662" s="319">
        <v>655</v>
      </c>
      <c r="B662" s="152"/>
      <c r="C662" s="153"/>
      <c r="D662" s="751" t="s">
        <v>1120</v>
      </c>
      <c r="E662" s="153"/>
      <c r="F662" s="155"/>
      <c r="G662" s="155"/>
      <c r="H662" s="156"/>
      <c r="I662" s="157">
        <f>SUM(J662:N662)</f>
        <v>35767</v>
      </c>
      <c r="J662" s="592">
        <f>SUM(J660:J661)</f>
        <v>0</v>
      </c>
      <c r="K662" s="592">
        <f>SUM(K660:K661)</f>
        <v>0</v>
      </c>
      <c r="L662" s="592">
        <f>SUM(L660:L661)</f>
        <v>35767</v>
      </c>
      <c r="M662" s="592">
        <f>SUM(M660:M661)</f>
        <v>0</v>
      </c>
      <c r="N662" s="584">
        <f>SUM(N660:N661)</f>
        <v>0</v>
      </c>
    </row>
    <row r="663" spans="1:16" s="3" customFormat="1" ht="22.5" customHeight="1">
      <c r="A663" s="319">
        <v>656</v>
      </c>
      <c r="B663" s="144"/>
      <c r="C663" s="145">
        <f>C658+1</f>
        <v>99</v>
      </c>
      <c r="D663" s="146" t="s">
        <v>118</v>
      </c>
      <c r="E663" s="145" t="s">
        <v>24</v>
      </c>
      <c r="F663" s="147">
        <v>5157</v>
      </c>
      <c r="G663" s="147">
        <v>16000</v>
      </c>
      <c r="H663" s="148">
        <v>7142</v>
      </c>
      <c r="I663" s="157"/>
      <c r="J663" s="158"/>
      <c r="K663" s="158"/>
      <c r="L663" s="158"/>
      <c r="M663" s="158"/>
      <c r="N663" s="159"/>
      <c r="P663" s="11"/>
    </row>
    <row r="664" spans="1:14" s="1362" customFormat="1" ht="18" customHeight="1">
      <c r="A664" s="319">
        <v>657</v>
      </c>
      <c r="B664" s="1354"/>
      <c r="C664" s="1355"/>
      <c r="D664" s="1356" t="s">
        <v>453</v>
      </c>
      <c r="E664" s="1355"/>
      <c r="F664" s="1357"/>
      <c r="G664" s="1357"/>
      <c r="H664" s="1358"/>
      <c r="I664" s="1359">
        <f>SUM(J664:N664)</f>
        <v>15253</v>
      </c>
      <c r="J664" s="1360"/>
      <c r="K664" s="1360"/>
      <c r="L664" s="1360">
        <v>15253</v>
      </c>
      <c r="M664" s="1360"/>
      <c r="N664" s="1361"/>
    </row>
    <row r="665" spans="1:14" s="97" customFormat="1" ht="18" customHeight="1">
      <c r="A665" s="319">
        <v>658</v>
      </c>
      <c r="B665" s="1220"/>
      <c r="C665" s="1221"/>
      <c r="D665" s="751" t="s">
        <v>1080</v>
      </c>
      <c r="E665" s="1221"/>
      <c r="F665" s="1222"/>
      <c r="G665" s="1222"/>
      <c r="H665" s="1223"/>
      <c r="I665" s="157">
        <f>SUM(J665:N665)</f>
        <v>20237</v>
      </c>
      <c r="J665" s="592">
        <v>0</v>
      </c>
      <c r="K665" s="592">
        <v>0</v>
      </c>
      <c r="L665" s="592">
        <v>20237</v>
      </c>
      <c r="M665" s="592">
        <v>0</v>
      </c>
      <c r="N665" s="584">
        <v>0</v>
      </c>
    </row>
    <row r="666" spans="1:14" s="11" customFormat="1" ht="18" customHeight="1">
      <c r="A666" s="319">
        <v>659</v>
      </c>
      <c r="B666" s="152"/>
      <c r="C666" s="153"/>
      <c r="D666" s="750" t="s">
        <v>839</v>
      </c>
      <c r="E666" s="153"/>
      <c r="F666" s="155"/>
      <c r="G666" s="155"/>
      <c r="H666" s="156"/>
      <c r="I666" s="1047">
        <f>SUM(J666:N666)</f>
        <v>0</v>
      </c>
      <c r="J666" s="205"/>
      <c r="K666" s="205"/>
      <c r="L666" s="205"/>
      <c r="M666" s="205"/>
      <c r="N666" s="206"/>
    </row>
    <row r="667" spans="1:14" s="11" customFormat="1" ht="18" customHeight="1">
      <c r="A667" s="319">
        <v>660</v>
      </c>
      <c r="B667" s="152"/>
      <c r="C667" s="153"/>
      <c r="D667" s="751" t="s">
        <v>1120</v>
      </c>
      <c r="E667" s="153"/>
      <c r="F667" s="155"/>
      <c r="G667" s="155"/>
      <c r="H667" s="156"/>
      <c r="I667" s="157">
        <f>SUM(J667:N667)</f>
        <v>20237</v>
      </c>
      <c r="J667" s="592">
        <f>SUM(J665:J666)</f>
        <v>0</v>
      </c>
      <c r="K667" s="592">
        <f>SUM(K665:K666)</f>
        <v>0</v>
      </c>
      <c r="L667" s="592">
        <f>SUM(L665:L666)</f>
        <v>20237</v>
      </c>
      <c r="M667" s="592">
        <f>SUM(M665:M666)</f>
        <v>0</v>
      </c>
      <c r="N667" s="584">
        <f>SUM(N665:N666)</f>
        <v>0</v>
      </c>
    </row>
    <row r="668" spans="1:16" s="3" customFormat="1" ht="22.5" customHeight="1">
      <c r="A668" s="319">
        <v>661</v>
      </c>
      <c r="B668" s="144"/>
      <c r="C668" s="145"/>
      <c r="D668" s="447" t="s">
        <v>440</v>
      </c>
      <c r="E668" s="145"/>
      <c r="F668" s="147"/>
      <c r="G668" s="147"/>
      <c r="H668" s="148"/>
      <c r="I668" s="164"/>
      <c r="J668" s="165"/>
      <c r="K668" s="165"/>
      <c r="L668" s="165"/>
      <c r="M668" s="165"/>
      <c r="N668" s="166"/>
      <c r="O668" s="11"/>
      <c r="P668" s="11"/>
    </row>
    <row r="669" spans="1:16" s="3" customFormat="1" ht="22.5" customHeight="1">
      <c r="A669" s="319">
        <v>662</v>
      </c>
      <c r="B669" s="144"/>
      <c r="C669" s="145">
        <f>C663+1</f>
        <v>100</v>
      </c>
      <c r="D669" s="216" t="s">
        <v>8</v>
      </c>
      <c r="E669" s="145" t="s">
        <v>24</v>
      </c>
      <c r="F669" s="147">
        <v>294475</v>
      </c>
      <c r="G669" s="147">
        <v>242000</v>
      </c>
      <c r="H669" s="148">
        <v>277795</v>
      </c>
      <c r="I669" s="157"/>
      <c r="J669" s="158"/>
      <c r="K669" s="158"/>
      <c r="L669" s="158"/>
      <c r="M669" s="158"/>
      <c r="N669" s="159"/>
      <c r="P669" s="11"/>
    </row>
    <row r="670" spans="1:14" s="1362" customFormat="1" ht="18" customHeight="1">
      <c r="A670" s="319">
        <v>663</v>
      </c>
      <c r="B670" s="1354"/>
      <c r="C670" s="1355"/>
      <c r="D670" s="1395" t="s">
        <v>453</v>
      </c>
      <c r="E670" s="1355"/>
      <c r="F670" s="1357"/>
      <c r="G670" s="1357"/>
      <c r="H670" s="1358"/>
      <c r="I670" s="1359">
        <f>SUM(J670:N670)</f>
        <v>296000</v>
      </c>
      <c r="J670" s="1360"/>
      <c r="K670" s="1360"/>
      <c r="L670" s="1360"/>
      <c r="M670" s="1360"/>
      <c r="N670" s="1361">
        <v>296000</v>
      </c>
    </row>
    <row r="671" spans="1:14" s="97" customFormat="1" ht="18" customHeight="1">
      <c r="A671" s="319">
        <v>664</v>
      </c>
      <c r="B671" s="1220"/>
      <c r="C671" s="1221"/>
      <c r="D671" s="765" t="s">
        <v>1080</v>
      </c>
      <c r="E671" s="1221"/>
      <c r="F671" s="1222"/>
      <c r="G671" s="1222"/>
      <c r="H671" s="1223"/>
      <c r="I671" s="157">
        <f>SUM(J671:N671)</f>
        <v>304914</v>
      </c>
      <c r="J671" s="592">
        <v>0</v>
      </c>
      <c r="K671" s="592">
        <v>0</v>
      </c>
      <c r="L671" s="592">
        <v>8914</v>
      </c>
      <c r="M671" s="592">
        <v>0</v>
      </c>
      <c r="N671" s="584">
        <v>296000</v>
      </c>
    </row>
    <row r="672" spans="1:14" s="11" customFormat="1" ht="18" customHeight="1">
      <c r="A672" s="319">
        <v>665</v>
      </c>
      <c r="B672" s="152"/>
      <c r="C672" s="153"/>
      <c r="D672" s="764" t="s">
        <v>644</v>
      </c>
      <c r="E672" s="153"/>
      <c r="F672" s="155"/>
      <c r="G672" s="155"/>
      <c r="H672" s="156"/>
      <c r="I672" s="1047">
        <f>SUM(J672:N672)</f>
        <v>0</v>
      </c>
      <c r="J672" s="205"/>
      <c r="K672" s="205"/>
      <c r="L672" s="205"/>
      <c r="M672" s="205"/>
      <c r="N672" s="206"/>
    </row>
    <row r="673" spans="1:14" s="11" customFormat="1" ht="18" customHeight="1">
      <c r="A673" s="319">
        <v>666</v>
      </c>
      <c r="B673" s="152"/>
      <c r="C673" s="153"/>
      <c r="D673" s="765" t="s">
        <v>1120</v>
      </c>
      <c r="E673" s="153"/>
      <c r="F673" s="155"/>
      <c r="G673" s="155"/>
      <c r="H673" s="156"/>
      <c r="I673" s="157">
        <f>SUM(J673:N673)</f>
        <v>304914</v>
      </c>
      <c r="J673" s="592">
        <f>SUM(J671:J672)</f>
        <v>0</v>
      </c>
      <c r="K673" s="592">
        <f>SUM(K671:K672)</f>
        <v>0</v>
      </c>
      <c r="L673" s="592">
        <f>SUM(L671:L672)</f>
        <v>8914</v>
      </c>
      <c r="M673" s="592">
        <f>SUM(M671:M672)</f>
        <v>0</v>
      </c>
      <c r="N673" s="584">
        <f>SUM(N671:N672)</f>
        <v>296000</v>
      </c>
    </row>
    <row r="674" spans="1:16" s="3" customFormat="1" ht="22.5" customHeight="1">
      <c r="A674" s="319">
        <v>667</v>
      </c>
      <c r="B674" s="144"/>
      <c r="C674" s="145">
        <f>C669+1</f>
        <v>101</v>
      </c>
      <c r="D674" s="216" t="s">
        <v>439</v>
      </c>
      <c r="E674" s="145" t="s">
        <v>24</v>
      </c>
      <c r="F674" s="147">
        <v>49828</v>
      </c>
      <c r="G674" s="147">
        <v>48000</v>
      </c>
      <c r="H674" s="148">
        <v>51900</v>
      </c>
      <c r="I674" s="157"/>
      <c r="J674" s="158"/>
      <c r="K674" s="158"/>
      <c r="L674" s="158"/>
      <c r="M674" s="158"/>
      <c r="N674" s="159"/>
      <c r="P674" s="11"/>
    </row>
    <row r="675" spans="1:14" s="1362" customFormat="1" ht="18" customHeight="1">
      <c r="A675" s="319">
        <v>668</v>
      </c>
      <c r="B675" s="1354"/>
      <c r="C675" s="1355"/>
      <c r="D675" s="1395" t="s">
        <v>453</v>
      </c>
      <c r="E675" s="1355"/>
      <c r="F675" s="1357"/>
      <c r="G675" s="1357"/>
      <c r="H675" s="1358"/>
      <c r="I675" s="1359">
        <f>SUM(J675:N675)</f>
        <v>48000</v>
      </c>
      <c r="J675" s="1360"/>
      <c r="K675" s="1360"/>
      <c r="L675" s="1360"/>
      <c r="M675" s="1360"/>
      <c r="N675" s="1361">
        <v>48000</v>
      </c>
    </row>
    <row r="676" spans="1:14" s="97" customFormat="1" ht="18" customHeight="1">
      <c r="A676" s="319">
        <v>669</v>
      </c>
      <c r="B676" s="1220"/>
      <c r="C676" s="1221"/>
      <c r="D676" s="765" t="s">
        <v>1080</v>
      </c>
      <c r="E676" s="1221"/>
      <c r="F676" s="1222"/>
      <c r="G676" s="1222"/>
      <c r="H676" s="1223"/>
      <c r="I676" s="157">
        <f>SUM(J676:N676)</f>
        <v>50000</v>
      </c>
      <c r="J676" s="592">
        <v>0</v>
      </c>
      <c r="K676" s="592">
        <v>0</v>
      </c>
      <c r="L676" s="592">
        <v>0</v>
      </c>
      <c r="M676" s="592">
        <v>0</v>
      </c>
      <c r="N676" s="584">
        <v>50000</v>
      </c>
    </row>
    <row r="677" spans="1:14" s="11" customFormat="1" ht="18" customHeight="1">
      <c r="A677" s="319">
        <v>670</v>
      </c>
      <c r="B677" s="152"/>
      <c r="C677" s="153"/>
      <c r="D677" s="764" t="s">
        <v>644</v>
      </c>
      <c r="E677" s="153"/>
      <c r="F677" s="155"/>
      <c r="G677" s="155"/>
      <c r="H677" s="156"/>
      <c r="I677" s="1047">
        <f>SUM(J677:N677)</f>
        <v>0</v>
      </c>
      <c r="J677" s="205"/>
      <c r="K677" s="205"/>
      <c r="L677" s="205"/>
      <c r="M677" s="205"/>
      <c r="N677" s="206"/>
    </row>
    <row r="678" spans="1:14" s="11" customFormat="1" ht="18" customHeight="1">
      <c r="A678" s="319">
        <v>671</v>
      </c>
      <c r="B678" s="152"/>
      <c r="C678" s="153"/>
      <c r="D678" s="765" t="s">
        <v>1120</v>
      </c>
      <c r="E678" s="153"/>
      <c r="F678" s="155"/>
      <c r="G678" s="155"/>
      <c r="H678" s="156"/>
      <c r="I678" s="157">
        <f>SUM(J678:N678)</f>
        <v>50000</v>
      </c>
      <c r="J678" s="592">
        <f>SUM(J676:J677)</f>
        <v>0</v>
      </c>
      <c r="K678" s="592">
        <f>SUM(K676:K677)</f>
        <v>0</v>
      </c>
      <c r="L678" s="592">
        <f>SUM(L676:L677)</f>
        <v>0</v>
      </c>
      <c r="M678" s="592">
        <f>SUM(M676:M677)</f>
        <v>0</v>
      </c>
      <c r="N678" s="584">
        <f>SUM(N676:N677)</f>
        <v>50000</v>
      </c>
    </row>
    <row r="679" spans="1:16" s="3" customFormat="1" ht="22.5" customHeight="1">
      <c r="A679" s="319">
        <v>672</v>
      </c>
      <c r="B679" s="144"/>
      <c r="C679" s="145">
        <f>C674+1</f>
        <v>102</v>
      </c>
      <c r="D679" s="216" t="s">
        <v>9</v>
      </c>
      <c r="E679" s="145" t="s">
        <v>24</v>
      </c>
      <c r="F679" s="147">
        <v>295487</v>
      </c>
      <c r="G679" s="147">
        <v>244000</v>
      </c>
      <c r="H679" s="148">
        <v>284045</v>
      </c>
      <c r="I679" s="157"/>
      <c r="J679" s="158"/>
      <c r="K679" s="158"/>
      <c r="L679" s="158"/>
      <c r="M679" s="158"/>
      <c r="N679" s="159"/>
      <c r="P679" s="11"/>
    </row>
    <row r="680" spans="1:14" s="1362" customFormat="1" ht="18" customHeight="1">
      <c r="A680" s="319">
        <v>673</v>
      </c>
      <c r="B680" s="1354"/>
      <c r="C680" s="1355"/>
      <c r="D680" s="1395" t="s">
        <v>453</v>
      </c>
      <c r="E680" s="1355"/>
      <c r="F680" s="1357"/>
      <c r="G680" s="1357"/>
      <c r="H680" s="1358"/>
      <c r="I680" s="1359">
        <f>SUM(J680:N680)</f>
        <v>285000</v>
      </c>
      <c r="J680" s="1360"/>
      <c r="K680" s="1360"/>
      <c r="L680" s="1360"/>
      <c r="M680" s="1360"/>
      <c r="N680" s="1361">
        <v>285000</v>
      </c>
    </row>
    <row r="681" spans="1:14" s="97" customFormat="1" ht="18" customHeight="1">
      <c r="A681" s="319">
        <v>674</v>
      </c>
      <c r="B681" s="1220"/>
      <c r="C681" s="1221"/>
      <c r="D681" s="765" t="s">
        <v>1080</v>
      </c>
      <c r="E681" s="1221"/>
      <c r="F681" s="1222"/>
      <c r="G681" s="1222"/>
      <c r="H681" s="1223"/>
      <c r="I681" s="157">
        <f>SUM(J681:N681)</f>
        <v>285934</v>
      </c>
      <c r="J681" s="592">
        <v>0</v>
      </c>
      <c r="K681" s="592">
        <v>0</v>
      </c>
      <c r="L681" s="592">
        <v>934</v>
      </c>
      <c r="M681" s="592">
        <v>0</v>
      </c>
      <c r="N681" s="584">
        <v>285000</v>
      </c>
    </row>
    <row r="682" spans="1:14" s="11" customFormat="1" ht="18" customHeight="1">
      <c r="A682" s="319">
        <v>675</v>
      </c>
      <c r="B682" s="152"/>
      <c r="C682" s="153"/>
      <c r="D682" s="764" t="s">
        <v>1209</v>
      </c>
      <c r="E682" s="153"/>
      <c r="F682" s="155"/>
      <c r="G682" s="155"/>
      <c r="H682" s="156"/>
      <c r="I682" s="1047">
        <f>SUM(J682:N682)</f>
        <v>50</v>
      </c>
      <c r="J682" s="205"/>
      <c r="K682" s="205"/>
      <c r="L682" s="205">
        <v>50</v>
      </c>
      <c r="M682" s="205"/>
      <c r="N682" s="206"/>
    </row>
    <row r="683" spans="1:14" s="11" customFormat="1" ht="18" customHeight="1">
      <c r="A683" s="319">
        <v>676</v>
      </c>
      <c r="B683" s="152"/>
      <c r="C683" s="153"/>
      <c r="D683" s="765" t="s">
        <v>1120</v>
      </c>
      <c r="E683" s="153"/>
      <c r="F683" s="155"/>
      <c r="G683" s="155"/>
      <c r="H683" s="156"/>
      <c r="I683" s="157">
        <f>SUM(J683:N683)</f>
        <v>285984</v>
      </c>
      <c r="J683" s="592">
        <f>SUM(J681:J682)</f>
        <v>0</v>
      </c>
      <c r="K683" s="592">
        <f>SUM(K681:K682)</f>
        <v>0</v>
      </c>
      <c r="L683" s="592">
        <f>SUM(L681:L682)</f>
        <v>984</v>
      </c>
      <c r="M683" s="592">
        <f>SUM(M681:M682)</f>
        <v>0</v>
      </c>
      <c r="N683" s="584">
        <f>SUM(N681:N682)</f>
        <v>285000</v>
      </c>
    </row>
    <row r="684" spans="1:16" s="3" customFormat="1" ht="22.5" customHeight="1">
      <c r="A684" s="319">
        <v>677</v>
      </c>
      <c r="B684" s="144"/>
      <c r="C684" s="145">
        <f>C679+1</f>
        <v>103</v>
      </c>
      <c r="D684" s="216" t="s">
        <v>7</v>
      </c>
      <c r="E684" s="145" t="s">
        <v>24</v>
      </c>
      <c r="F684" s="147">
        <v>19265</v>
      </c>
      <c r="G684" s="147">
        <v>21000</v>
      </c>
      <c r="H684" s="148">
        <v>21000</v>
      </c>
      <c r="I684" s="157"/>
      <c r="J684" s="158"/>
      <c r="K684" s="158"/>
      <c r="L684" s="158"/>
      <c r="M684" s="158"/>
      <c r="N684" s="159"/>
      <c r="P684" s="11"/>
    </row>
    <row r="685" spans="1:14" s="1362" customFormat="1" ht="18" customHeight="1">
      <c r="A685" s="319">
        <v>678</v>
      </c>
      <c r="B685" s="1354"/>
      <c r="C685" s="1355"/>
      <c r="D685" s="1395" t="s">
        <v>453</v>
      </c>
      <c r="E685" s="1355"/>
      <c r="F685" s="1357"/>
      <c r="G685" s="1357"/>
      <c r="H685" s="1358"/>
      <c r="I685" s="1359">
        <f>SUM(J685:N685)</f>
        <v>14000</v>
      </c>
      <c r="J685" s="1360"/>
      <c r="K685" s="1360"/>
      <c r="L685" s="1360"/>
      <c r="M685" s="1360"/>
      <c r="N685" s="1361">
        <v>14000</v>
      </c>
    </row>
    <row r="686" spans="1:14" s="97" customFormat="1" ht="18" customHeight="1">
      <c r="A686" s="319">
        <v>679</v>
      </c>
      <c r="B686" s="1220"/>
      <c r="C686" s="1221"/>
      <c r="D686" s="765" t="s">
        <v>1080</v>
      </c>
      <c r="E686" s="1221"/>
      <c r="F686" s="1222"/>
      <c r="G686" s="1222"/>
      <c r="H686" s="1223"/>
      <c r="I686" s="157">
        <f>SUM(J686:N686)</f>
        <v>15735</v>
      </c>
      <c r="J686" s="592">
        <v>0</v>
      </c>
      <c r="K686" s="592">
        <v>0</v>
      </c>
      <c r="L686" s="592">
        <v>0</v>
      </c>
      <c r="M686" s="592">
        <v>0</v>
      </c>
      <c r="N686" s="584">
        <v>15735</v>
      </c>
    </row>
    <row r="687" spans="1:14" s="11" customFormat="1" ht="18" customHeight="1">
      <c r="A687" s="319">
        <v>680</v>
      </c>
      <c r="B687" s="152"/>
      <c r="C687" s="153"/>
      <c r="D687" s="764" t="s">
        <v>839</v>
      </c>
      <c r="E687" s="153"/>
      <c r="F687" s="155"/>
      <c r="G687" s="155"/>
      <c r="H687" s="156"/>
      <c r="I687" s="1047">
        <f>SUM(J687:N687)</f>
        <v>0</v>
      </c>
      <c r="J687" s="205"/>
      <c r="K687" s="205"/>
      <c r="L687" s="205"/>
      <c r="M687" s="205"/>
      <c r="N687" s="206"/>
    </row>
    <row r="688" spans="1:14" s="11" customFormat="1" ht="18" customHeight="1">
      <c r="A688" s="319">
        <v>681</v>
      </c>
      <c r="B688" s="152"/>
      <c r="C688" s="153"/>
      <c r="D688" s="765" t="s">
        <v>1120</v>
      </c>
      <c r="E688" s="153"/>
      <c r="F688" s="155"/>
      <c r="G688" s="155"/>
      <c r="H688" s="156"/>
      <c r="I688" s="157">
        <f>SUM(J688:N688)</f>
        <v>15735</v>
      </c>
      <c r="J688" s="592">
        <f>SUM(J686:J687)</f>
        <v>0</v>
      </c>
      <c r="K688" s="592">
        <f>SUM(K686:K687)</f>
        <v>0</v>
      </c>
      <c r="L688" s="592">
        <f>SUM(L686:L687)</f>
        <v>0</v>
      </c>
      <c r="M688" s="592">
        <f>SUM(M686:M687)</f>
        <v>0</v>
      </c>
      <c r="N688" s="584">
        <f>SUM(N686:N687)</f>
        <v>15735</v>
      </c>
    </row>
    <row r="689" spans="1:16" s="3" customFormat="1" ht="22.5" customHeight="1">
      <c r="A689" s="319">
        <v>682</v>
      </c>
      <c r="B689" s="144"/>
      <c r="C689" s="145"/>
      <c r="D689" s="447" t="s">
        <v>443</v>
      </c>
      <c r="E689" s="145"/>
      <c r="F689" s="147"/>
      <c r="G689" s="147"/>
      <c r="H689" s="148"/>
      <c r="I689" s="164"/>
      <c r="J689" s="165"/>
      <c r="K689" s="165"/>
      <c r="L689" s="165"/>
      <c r="M689" s="165"/>
      <c r="N689" s="166"/>
      <c r="O689" s="11"/>
      <c r="P689" s="11"/>
    </row>
    <row r="690" spans="1:16" s="3" customFormat="1" ht="22.5" customHeight="1">
      <c r="A690" s="319">
        <v>683</v>
      </c>
      <c r="B690" s="144"/>
      <c r="C690" s="145">
        <f>C684+1</f>
        <v>104</v>
      </c>
      <c r="D690" s="216" t="s">
        <v>444</v>
      </c>
      <c r="E690" s="145" t="s">
        <v>24</v>
      </c>
      <c r="F690" s="147">
        <v>674357</v>
      </c>
      <c r="G690" s="147">
        <v>600000</v>
      </c>
      <c r="H690" s="148">
        <v>676881</v>
      </c>
      <c r="I690" s="157"/>
      <c r="J690" s="158"/>
      <c r="K690" s="158"/>
      <c r="L690" s="158"/>
      <c r="M690" s="158"/>
      <c r="N690" s="159"/>
      <c r="P690" s="11"/>
    </row>
    <row r="691" spans="1:14" s="1362" customFormat="1" ht="18" customHeight="1">
      <c r="A691" s="319">
        <v>684</v>
      </c>
      <c r="B691" s="1354"/>
      <c r="C691" s="1355"/>
      <c r="D691" s="1395" t="s">
        <v>453</v>
      </c>
      <c r="E691" s="1355"/>
      <c r="F691" s="1357"/>
      <c r="G691" s="1357"/>
      <c r="H691" s="1358"/>
      <c r="I691" s="1359">
        <f>SUM(J691:N691)</f>
        <v>201326</v>
      </c>
      <c r="J691" s="1360"/>
      <c r="K691" s="1360"/>
      <c r="L691" s="1360">
        <v>171326</v>
      </c>
      <c r="M691" s="1360"/>
      <c r="N691" s="1361">
        <v>30000</v>
      </c>
    </row>
    <row r="692" spans="1:14" s="97" customFormat="1" ht="18" customHeight="1">
      <c r="A692" s="319">
        <v>685</v>
      </c>
      <c r="B692" s="1220"/>
      <c r="C692" s="1221"/>
      <c r="D692" s="765" t="s">
        <v>1080</v>
      </c>
      <c r="E692" s="1221"/>
      <c r="F692" s="1222"/>
      <c r="G692" s="1222"/>
      <c r="H692" s="1223"/>
      <c r="I692" s="157">
        <f>SUM(J692:N692)</f>
        <v>293000</v>
      </c>
      <c r="J692" s="592">
        <v>0</v>
      </c>
      <c r="K692" s="592">
        <v>0</v>
      </c>
      <c r="L692" s="592">
        <v>263000</v>
      </c>
      <c r="M692" s="592">
        <v>0</v>
      </c>
      <c r="N692" s="584">
        <v>30000</v>
      </c>
    </row>
    <row r="693" spans="1:14" s="11" customFormat="1" ht="18" customHeight="1">
      <c r="A693" s="319">
        <v>686</v>
      </c>
      <c r="B693" s="152"/>
      <c r="C693" s="153"/>
      <c r="D693" s="764" t="s">
        <v>1084</v>
      </c>
      <c r="E693" s="153"/>
      <c r="F693" s="155"/>
      <c r="G693" s="155"/>
      <c r="H693" s="156"/>
      <c r="I693" s="1047">
        <f>SUM(J693:N693)</f>
        <v>37000</v>
      </c>
      <c r="J693" s="205"/>
      <c r="K693" s="205"/>
      <c r="L693" s="205">
        <v>37000</v>
      </c>
      <c r="M693" s="205"/>
      <c r="N693" s="206"/>
    </row>
    <row r="694" spans="1:14" s="11" customFormat="1" ht="18" customHeight="1">
      <c r="A694" s="319">
        <v>687</v>
      </c>
      <c r="B694" s="152"/>
      <c r="C694" s="153"/>
      <c r="D694" s="765" t="s">
        <v>1120</v>
      </c>
      <c r="E694" s="153"/>
      <c r="F694" s="155"/>
      <c r="G694" s="155"/>
      <c r="H694" s="156"/>
      <c r="I694" s="157">
        <f>SUM(J694:N694)</f>
        <v>330000</v>
      </c>
      <c r="J694" s="592">
        <f>SUM(J692:J693)</f>
        <v>0</v>
      </c>
      <c r="K694" s="592">
        <f>SUM(K692:K693)</f>
        <v>0</v>
      </c>
      <c r="L694" s="592">
        <f>SUM(L692:L693)</f>
        <v>300000</v>
      </c>
      <c r="M694" s="592">
        <f>SUM(M692:M693)</f>
        <v>0</v>
      </c>
      <c r="N694" s="584">
        <f>SUM(N692:N693)</f>
        <v>30000</v>
      </c>
    </row>
    <row r="695" spans="1:16" s="3" customFormat="1" ht="22.5" customHeight="1">
      <c r="A695" s="319">
        <v>688</v>
      </c>
      <c r="B695" s="144"/>
      <c r="C695" s="145">
        <f>C690+1</f>
        <v>105</v>
      </c>
      <c r="D695" s="216" t="s">
        <v>445</v>
      </c>
      <c r="E695" s="145" t="s">
        <v>24</v>
      </c>
      <c r="F695" s="147">
        <v>315137</v>
      </c>
      <c r="G695" s="147">
        <v>269300</v>
      </c>
      <c r="H695" s="148">
        <v>320478</v>
      </c>
      <c r="I695" s="157"/>
      <c r="J695" s="158"/>
      <c r="K695" s="158"/>
      <c r="L695" s="158"/>
      <c r="M695" s="158"/>
      <c r="N695" s="159"/>
      <c r="P695" s="11"/>
    </row>
    <row r="696" spans="1:14" s="1362" customFormat="1" ht="18" customHeight="1">
      <c r="A696" s="319">
        <v>689</v>
      </c>
      <c r="B696" s="1354"/>
      <c r="C696" s="1355"/>
      <c r="D696" s="1395" t="s">
        <v>453</v>
      </c>
      <c r="E696" s="1355"/>
      <c r="F696" s="1357"/>
      <c r="G696" s="1357"/>
      <c r="H696" s="1358"/>
      <c r="I696" s="1359">
        <f>SUM(J696:N696)</f>
        <v>175000</v>
      </c>
      <c r="J696" s="1360"/>
      <c r="K696" s="1360"/>
      <c r="L696" s="1360"/>
      <c r="M696" s="1360"/>
      <c r="N696" s="1361">
        <v>175000</v>
      </c>
    </row>
    <row r="697" spans="1:14" s="97" customFormat="1" ht="18" customHeight="1">
      <c r="A697" s="319">
        <v>690</v>
      </c>
      <c r="B697" s="1220"/>
      <c r="C697" s="1221"/>
      <c r="D697" s="765" t="s">
        <v>1080</v>
      </c>
      <c r="E697" s="1221"/>
      <c r="F697" s="1222"/>
      <c r="G697" s="1222"/>
      <c r="H697" s="1223"/>
      <c r="I697" s="157">
        <f>SUM(J697:N697)</f>
        <v>175000</v>
      </c>
      <c r="J697" s="592">
        <v>0</v>
      </c>
      <c r="K697" s="592">
        <v>0</v>
      </c>
      <c r="L697" s="592">
        <v>0</v>
      </c>
      <c r="M697" s="592">
        <v>0</v>
      </c>
      <c r="N697" s="584">
        <v>175000</v>
      </c>
    </row>
    <row r="698" spans="1:14" s="11" customFormat="1" ht="18" customHeight="1">
      <c r="A698" s="319">
        <v>691</v>
      </c>
      <c r="B698" s="152"/>
      <c r="C698" s="153"/>
      <c r="D698" s="764" t="s">
        <v>644</v>
      </c>
      <c r="E698" s="153"/>
      <c r="F698" s="155"/>
      <c r="G698" s="155"/>
      <c r="H698" s="156"/>
      <c r="I698" s="1047">
        <f>SUM(J698:N698)</f>
        <v>0</v>
      </c>
      <c r="J698" s="205"/>
      <c r="K698" s="205"/>
      <c r="L698" s="205"/>
      <c r="M698" s="205"/>
      <c r="N698" s="206"/>
    </row>
    <row r="699" spans="1:14" s="11" customFormat="1" ht="18" customHeight="1">
      <c r="A699" s="319">
        <v>692</v>
      </c>
      <c r="B699" s="152"/>
      <c r="C699" s="153"/>
      <c r="D699" s="765" t="s">
        <v>1120</v>
      </c>
      <c r="E699" s="153"/>
      <c r="F699" s="155"/>
      <c r="G699" s="155"/>
      <c r="H699" s="156"/>
      <c r="I699" s="157">
        <f>SUM(J699:N699)</f>
        <v>175000</v>
      </c>
      <c r="J699" s="592">
        <f>SUM(J697:J698)</f>
        <v>0</v>
      </c>
      <c r="K699" s="592">
        <f>SUM(K697:K698)</f>
        <v>0</v>
      </c>
      <c r="L699" s="592">
        <f>SUM(L697:L698)</f>
        <v>0</v>
      </c>
      <c r="M699" s="592">
        <f>SUM(M697:M698)</f>
        <v>0</v>
      </c>
      <c r="N699" s="584">
        <f>SUM(N697:N698)</f>
        <v>175000</v>
      </c>
    </row>
    <row r="700" spans="1:16" s="3" customFormat="1" ht="22.5" customHeight="1">
      <c r="A700" s="319">
        <v>693</v>
      </c>
      <c r="B700" s="144"/>
      <c r="C700" s="145">
        <f>C695+1</f>
        <v>106</v>
      </c>
      <c r="D700" s="146" t="s">
        <v>604</v>
      </c>
      <c r="E700" s="145" t="s">
        <v>24</v>
      </c>
      <c r="F700" s="147">
        <v>22860</v>
      </c>
      <c r="G700" s="147"/>
      <c r="H700" s="148"/>
      <c r="I700" s="157"/>
      <c r="J700" s="158"/>
      <c r="K700" s="158"/>
      <c r="L700" s="158"/>
      <c r="M700" s="158"/>
      <c r="N700" s="159"/>
      <c r="P700" s="11"/>
    </row>
    <row r="701" spans="1:14" s="1362" customFormat="1" ht="18" customHeight="1">
      <c r="A701" s="319">
        <v>694</v>
      </c>
      <c r="B701" s="1354"/>
      <c r="C701" s="1355"/>
      <c r="D701" s="1356" t="s">
        <v>453</v>
      </c>
      <c r="E701" s="1355"/>
      <c r="F701" s="1357"/>
      <c r="G701" s="1357"/>
      <c r="H701" s="1358"/>
      <c r="I701" s="1359">
        <f>SUM(J701:N701)</f>
        <v>0</v>
      </c>
      <c r="J701" s="1360"/>
      <c r="K701" s="1360"/>
      <c r="L701" s="1360"/>
      <c r="M701" s="1360"/>
      <c r="N701" s="1361"/>
    </row>
    <row r="702" spans="1:14" s="97" customFormat="1" ht="18" customHeight="1">
      <c r="A702" s="319">
        <v>695</v>
      </c>
      <c r="B702" s="1220"/>
      <c r="C702" s="1221"/>
      <c r="D702" s="751" t="s">
        <v>1080</v>
      </c>
      <c r="E702" s="1221"/>
      <c r="F702" s="1222"/>
      <c r="G702" s="1222"/>
      <c r="H702" s="1223"/>
      <c r="I702" s="157">
        <f>SUM(J702:N702)</f>
        <v>0</v>
      </c>
      <c r="J702" s="592">
        <v>0</v>
      </c>
      <c r="K702" s="592">
        <v>0</v>
      </c>
      <c r="L702" s="592">
        <v>0</v>
      </c>
      <c r="M702" s="592">
        <v>0</v>
      </c>
      <c r="N702" s="584">
        <v>0</v>
      </c>
    </row>
    <row r="703" spans="1:14" s="11" customFormat="1" ht="18" customHeight="1">
      <c r="A703" s="319">
        <v>696</v>
      </c>
      <c r="B703" s="152"/>
      <c r="C703" s="153"/>
      <c r="D703" s="750" t="s">
        <v>644</v>
      </c>
      <c r="E703" s="153"/>
      <c r="F703" s="155"/>
      <c r="G703" s="155"/>
      <c r="H703" s="156"/>
      <c r="I703" s="1047">
        <f>SUM(J703:N703)</f>
        <v>0</v>
      </c>
      <c r="J703" s="205"/>
      <c r="K703" s="205"/>
      <c r="L703" s="205"/>
      <c r="M703" s="205"/>
      <c r="N703" s="206"/>
    </row>
    <row r="704" spans="1:14" s="11" customFormat="1" ht="18" customHeight="1">
      <c r="A704" s="319">
        <v>697</v>
      </c>
      <c r="B704" s="152"/>
      <c r="C704" s="153"/>
      <c r="D704" s="751" t="s">
        <v>1120</v>
      </c>
      <c r="E704" s="153"/>
      <c r="F704" s="155"/>
      <c r="G704" s="155"/>
      <c r="H704" s="156"/>
      <c r="I704" s="157">
        <f>SUM(J704:N704)</f>
        <v>0</v>
      </c>
      <c r="J704" s="592">
        <f>SUM(J702:J703)</f>
        <v>0</v>
      </c>
      <c r="K704" s="592">
        <f>SUM(K702:K703)</f>
        <v>0</v>
      </c>
      <c r="L704" s="592">
        <f>SUM(L702:L703)</f>
        <v>0</v>
      </c>
      <c r="M704" s="592">
        <f>SUM(M702:M703)</f>
        <v>0</v>
      </c>
      <c r="N704" s="584">
        <f>SUM(N702:N703)</f>
        <v>0</v>
      </c>
    </row>
    <row r="705" spans="1:16" s="3" customFormat="1" ht="22.5" customHeight="1">
      <c r="A705" s="319">
        <v>698</v>
      </c>
      <c r="B705" s="144"/>
      <c r="C705" s="145">
        <f>C700+1</f>
        <v>107</v>
      </c>
      <c r="D705" s="146" t="s">
        <v>132</v>
      </c>
      <c r="E705" s="145" t="s">
        <v>24</v>
      </c>
      <c r="F705" s="147">
        <v>25473</v>
      </c>
      <c r="G705" s="147">
        <v>15000</v>
      </c>
      <c r="H705" s="148">
        <v>15000</v>
      </c>
      <c r="I705" s="157"/>
      <c r="J705" s="158"/>
      <c r="K705" s="158"/>
      <c r="L705" s="158"/>
      <c r="M705" s="158"/>
      <c r="N705" s="159"/>
      <c r="P705" s="11"/>
    </row>
    <row r="706" spans="1:14" s="1362" customFormat="1" ht="18" customHeight="1">
      <c r="A706" s="319">
        <v>699</v>
      </c>
      <c r="B706" s="1354"/>
      <c r="C706" s="1355"/>
      <c r="D706" s="1356" t="s">
        <v>453</v>
      </c>
      <c r="E706" s="1355"/>
      <c r="F706" s="1357"/>
      <c r="G706" s="1357"/>
      <c r="H706" s="1358"/>
      <c r="I706" s="1359">
        <f>SUM(J706:N706)</f>
        <v>20000</v>
      </c>
      <c r="J706" s="1360"/>
      <c r="K706" s="1360"/>
      <c r="L706" s="1360">
        <v>20000</v>
      </c>
      <c r="M706" s="1360"/>
      <c r="N706" s="1361"/>
    </row>
    <row r="707" spans="1:14" s="97" customFormat="1" ht="18" customHeight="1">
      <c r="A707" s="319">
        <v>700</v>
      </c>
      <c r="B707" s="1220"/>
      <c r="C707" s="1221"/>
      <c r="D707" s="751" t="s">
        <v>1080</v>
      </c>
      <c r="E707" s="1221"/>
      <c r="F707" s="1222"/>
      <c r="G707" s="1222"/>
      <c r="H707" s="1223"/>
      <c r="I707" s="157">
        <f>SUM(J707:N707)</f>
        <v>20000</v>
      </c>
      <c r="J707" s="592">
        <v>0</v>
      </c>
      <c r="K707" s="592">
        <v>0</v>
      </c>
      <c r="L707" s="592">
        <v>20000</v>
      </c>
      <c r="M707" s="592">
        <v>0</v>
      </c>
      <c r="N707" s="584">
        <v>0</v>
      </c>
    </row>
    <row r="708" spans="1:14" s="11" customFormat="1" ht="18" customHeight="1">
      <c r="A708" s="319">
        <v>701</v>
      </c>
      <c r="B708" s="152"/>
      <c r="C708" s="153"/>
      <c r="D708" s="750" t="s">
        <v>644</v>
      </c>
      <c r="E708" s="153"/>
      <c r="F708" s="155"/>
      <c r="G708" s="155"/>
      <c r="H708" s="156"/>
      <c r="I708" s="1047">
        <f>SUM(J708:N708)</f>
        <v>0</v>
      </c>
      <c r="J708" s="205"/>
      <c r="K708" s="205"/>
      <c r="L708" s="205"/>
      <c r="M708" s="205"/>
      <c r="N708" s="206"/>
    </row>
    <row r="709" spans="1:14" s="11" customFormat="1" ht="18" customHeight="1">
      <c r="A709" s="319">
        <v>702</v>
      </c>
      <c r="B709" s="152"/>
      <c r="C709" s="153"/>
      <c r="D709" s="751" t="s">
        <v>1120</v>
      </c>
      <c r="E709" s="153"/>
      <c r="F709" s="155"/>
      <c r="G709" s="155"/>
      <c r="H709" s="156"/>
      <c r="I709" s="157">
        <f>SUM(J709:N709)</f>
        <v>20000</v>
      </c>
      <c r="J709" s="592">
        <f>SUM(J707:J708)</f>
        <v>0</v>
      </c>
      <c r="K709" s="592">
        <f>SUM(K707:K708)</f>
        <v>0</v>
      </c>
      <c r="L709" s="592">
        <f>SUM(L707:L708)</f>
        <v>20000</v>
      </c>
      <c r="M709" s="592">
        <f>SUM(M707:M708)</f>
        <v>0</v>
      </c>
      <c r="N709" s="584">
        <f>SUM(N707:N708)</f>
        <v>0</v>
      </c>
    </row>
    <row r="710" spans="1:16" s="3" customFormat="1" ht="22.5" customHeight="1">
      <c r="A710" s="319">
        <v>703</v>
      </c>
      <c r="B710" s="144"/>
      <c r="C710" s="145">
        <f>C705+1</f>
        <v>108</v>
      </c>
      <c r="D710" s="146" t="s">
        <v>133</v>
      </c>
      <c r="E710" s="145" t="s">
        <v>24</v>
      </c>
      <c r="F710" s="147">
        <v>1000</v>
      </c>
      <c r="G710" s="147">
        <v>1000</v>
      </c>
      <c r="H710" s="148">
        <v>2000</v>
      </c>
      <c r="I710" s="157"/>
      <c r="J710" s="158"/>
      <c r="K710" s="158"/>
      <c r="L710" s="158"/>
      <c r="M710" s="158"/>
      <c r="N710" s="159"/>
      <c r="P710" s="11"/>
    </row>
    <row r="711" spans="1:14" s="1362" customFormat="1" ht="18" customHeight="1">
      <c r="A711" s="319">
        <v>704</v>
      </c>
      <c r="B711" s="1354"/>
      <c r="C711" s="1355"/>
      <c r="D711" s="1356" t="s">
        <v>453</v>
      </c>
      <c r="E711" s="1355"/>
      <c r="F711" s="1357"/>
      <c r="G711" s="1357"/>
      <c r="H711" s="1358"/>
      <c r="I711" s="1359">
        <f>SUM(J711:N711)</f>
        <v>1000</v>
      </c>
      <c r="J711" s="1360"/>
      <c r="K711" s="1360"/>
      <c r="L711" s="1360">
        <v>1000</v>
      </c>
      <c r="M711" s="1360"/>
      <c r="N711" s="1361"/>
    </row>
    <row r="712" spans="1:14" s="97" customFormat="1" ht="18" customHeight="1">
      <c r="A712" s="319">
        <v>705</v>
      </c>
      <c r="B712" s="1220"/>
      <c r="C712" s="1221"/>
      <c r="D712" s="751" t="s">
        <v>1080</v>
      </c>
      <c r="E712" s="1221"/>
      <c r="F712" s="1222"/>
      <c r="G712" s="1222"/>
      <c r="H712" s="1223"/>
      <c r="I712" s="157">
        <f>SUM(J712:N712)</f>
        <v>1000</v>
      </c>
      <c r="J712" s="592">
        <v>0</v>
      </c>
      <c r="K712" s="592">
        <v>0</v>
      </c>
      <c r="L712" s="592">
        <v>1000</v>
      </c>
      <c r="M712" s="592">
        <v>0</v>
      </c>
      <c r="N712" s="584">
        <v>0</v>
      </c>
    </row>
    <row r="713" spans="1:14" s="11" customFormat="1" ht="18" customHeight="1">
      <c r="A713" s="319">
        <v>706</v>
      </c>
      <c r="B713" s="152"/>
      <c r="C713" s="153"/>
      <c r="D713" s="750" t="s">
        <v>644</v>
      </c>
      <c r="E713" s="153"/>
      <c r="F713" s="155"/>
      <c r="G713" s="155"/>
      <c r="H713" s="156"/>
      <c r="I713" s="1047">
        <f>SUM(J713:N713)</f>
        <v>0</v>
      </c>
      <c r="J713" s="205"/>
      <c r="K713" s="205"/>
      <c r="L713" s="205"/>
      <c r="M713" s="205"/>
      <c r="N713" s="206"/>
    </row>
    <row r="714" spans="1:15" s="11" customFormat="1" ht="18" customHeight="1">
      <c r="A714" s="319">
        <v>707</v>
      </c>
      <c r="B714" s="152"/>
      <c r="C714" s="153"/>
      <c r="D714" s="751" t="s">
        <v>1120</v>
      </c>
      <c r="E714" s="153"/>
      <c r="F714" s="155"/>
      <c r="G714" s="155"/>
      <c r="H714" s="156"/>
      <c r="I714" s="157">
        <f>SUM(J714:N714)</f>
        <v>1000</v>
      </c>
      <c r="J714" s="592">
        <f>SUM(J712:J713)</f>
        <v>0</v>
      </c>
      <c r="K714" s="592">
        <f>SUM(K712:K713)</f>
        <v>0</v>
      </c>
      <c r="L714" s="592">
        <f>SUM(L712:L713)</f>
        <v>1000</v>
      </c>
      <c r="M714" s="592">
        <f>SUM(M712:M713)</f>
        <v>0</v>
      </c>
      <c r="N714" s="584">
        <f>SUM(N712:N713)</f>
        <v>0</v>
      </c>
      <c r="O714" s="97"/>
    </row>
    <row r="715" spans="1:16" s="3" customFormat="1" ht="22.5" customHeight="1">
      <c r="A715" s="319">
        <v>708</v>
      </c>
      <c r="B715" s="144"/>
      <c r="C715" s="145">
        <f>C710+1</f>
        <v>109</v>
      </c>
      <c r="D715" s="146" t="s">
        <v>134</v>
      </c>
      <c r="E715" s="145" t="s">
        <v>24</v>
      </c>
      <c r="F715" s="147">
        <v>6474</v>
      </c>
      <c r="G715" s="147">
        <v>5000</v>
      </c>
      <c r="H715" s="148">
        <v>2707</v>
      </c>
      <c r="I715" s="157"/>
      <c r="J715" s="158"/>
      <c r="K715" s="158"/>
      <c r="L715" s="158"/>
      <c r="M715" s="158"/>
      <c r="N715" s="159"/>
      <c r="P715" s="11"/>
    </row>
    <row r="716" spans="1:14" s="1362" customFormat="1" ht="18" customHeight="1">
      <c r="A716" s="319">
        <v>709</v>
      </c>
      <c r="B716" s="1354"/>
      <c r="C716" s="1355"/>
      <c r="D716" s="1356" t="s">
        <v>453</v>
      </c>
      <c r="E716" s="1355"/>
      <c r="F716" s="1357"/>
      <c r="G716" s="1357"/>
      <c r="H716" s="1358"/>
      <c r="I716" s="1359">
        <f>SUM(J716:N716)</f>
        <v>5000</v>
      </c>
      <c r="J716" s="1360"/>
      <c r="K716" s="1360"/>
      <c r="L716" s="1360">
        <v>5000</v>
      </c>
      <c r="M716" s="1360"/>
      <c r="N716" s="1361"/>
    </row>
    <row r="717" spans="1:14" s="97" customFormat="1" ht="18" customHeight="1">
      <c r="A717" s="319">
        <v>710</v>
      </c>
      <c r="B717" s="1220"/>
      <c r="C717" s="1221"/>
      <c r="D717" s="751" t="s">
        <v>1080</v>
      </c>
      <c r="E717" s="1221"/>
      <c r="F717" s="1222"/>
      <c r="G717" s="1222"/>
      <c r="H717" s="1223"/>
      <c r="I717" s="157">
        <f>SUM(J717:N717)</f>
        <v>11310</v>
      </c>
      <c r="J717" s="592">
        <v>0</v>
      </c>
      <c r="K717" s="592">
        <v>0</v>
      </c>
      <c r="L717" s="592">
        <v>11310</v>
      </c>
      <c r="M717" s="592">
        <v>0</v>
      </c>
      <c r="N717" s="584">
        <v>0</v>
      </c>
    </row>
    <row r="718" spans="1:14" s="11" customFormat="1" ht="18" customHeight="1">
      <c r="A718" s="319">
        <v>711</v>
      </c>
      <c r="B718" s="152"/>
      <c r="C718" s="153"/>
      <c r="D718" s="750" t="s">
        <v>839</v>
      </c>
      <c r="E718" s="153"/>
      <c r="F718" s="155"/>
      <c r="G718" s="155"/>
      <c r="H718" s="156"/>
      <c r="I718" s="1047">
        <f>SUM(J718:N718)</f>
        <v>0</v>
      </c>
      <c r="J718" s="205"/>
      <c r="K718" s="205"/>
      <c r="L718" s="205"/>
      <c r="M718" s="205"/>
      <c r="N718" s="206"/>
    </row>
    <row r="719" spans="1:14" s="11" customFormat="1" ht="18" customHeight="1">
      <c r="A719" s="319">
        <v>712</v>
      </c>
      <c r="B719" s="152"/>
      <c r="C719" s="153"/>
      <c r="D719" s="751" t="s">
        <v>1120</v>
      </c>
      <c r="E719" s="153"/>
      <c r="F719" s="155"/>
      <c r="G719" s="155"/>
      <c r="H719" s="156"/>
      <c r="I719" s="157">
        <f>SUM(J719:N719)</f>
        <v>11310</v>
      </c>
      <c r="J719" s="592">
        <f>SUM(J717:J718)</f>
        <v>0</v>
      </c>
      <c r="K719" s="592">
        <f>SUM(K717:K718)</f>
        <v>0</v>
      </c>
      <c r="L719" s="592">
        <f>SUM(L717:L718)</f>
        <v>11310</v>
      </c>
      <c r="M719" s="592">
        <f>SUM(M717:M718)</f>
        <v>0</v>
      </c>
      <c r="N719" s="584">
        <f>SUM(N717:N718)</f>
        <v>0</v>
      </c>
    </row>
    <row r="720" spans="1:16" s="3" customFormat="1" ht="22.5" customHeight="1">
      <c r="A720" s="319">
        <v>713</v>
      </c>
      <c r="B720" s="144"/>
      <c r="C720" s="145">
        <f>C715+1</f>
        <v>110</v>
      </c>
      <c r="D720" s="146" t="s">
        <v>135</v>
      </c>
      <c r="E720" s="145" t="s">
        <v>24</v>
      </c>
      <c r="F720" s="147">
        <v>13545</v>
      </c>
      <c r="G720" s="147">
        <v>15000</v>
      </c>
      <c r="H720" s="148">
        <v>15045</v>
      </c>
      <c r="I720" s="157"/>
      <c r="J720" s="158"/>
      <c r="K720" s="158"/>
      <c r="L720" s="158"/>
      <c r="M720" s="158"/>
      <c r="N720" s="159"/>
      <c r="P720" s="11"/>
    </row>
    <row r="721" spans="1:14" s="1362" customFormat="1" ht="18" customHeight="1">
      <c r="A721" s="319">
        <v>714</v>
      </c>
      <c r="B721" s="1354"/>
      <c r="C721" s="1355"/>
      <c r="D721" s="1356" t="s">
        <v>453</v>
      </c>
      <c r="E721" s="1355"/>
      <c r="F721" s="1357"/>
      <c r="G721" s="1357"/>
      <c r="H721" s="1358"/>
      <c r="I721" s="1359">
        <f>SUM(J721:N721)</f>
        <v>16000</v>
      </c>
      <c r="J721" s="1360"/>
      <c r="K721" s="1360"/>
      <c r="L721" s="1360">
        <v>16000</v>
      </c>
      <c r="M721" s="1360"/>
      <c r="N721" s="1361"/>
    </row>
    <row r="722" spans="1:14" s="97" customFormat="1" ht="18" customHeight="1">
      <c r="A722" s="319">
        <v>715</v>
      </c>
      <c r="B722" s="1220"/>
      <c r="C722" s="1221"/>
      <c r="D722" s="751" t="s">
        <v>1080</v>
      </c>
      <c r="E722" s="1221"/>
      <c r="F722" s="1222"/>
      <c r="G722" s="1222"/>
      <c r="H722" s="1223"/>
      <c r="I722" s="157">
        <f>SUM(J722:N722)</f>
        <v>32735</v>
      </c>
      <c r="J722" s="592">
        <v>0</v>
      </c>
      <c r="K722" s="592">
        <v>0</v>
      </c>
      <c r="L722" s="592">
        <v>32735</v>
      </c>
      <c r="M722" s="592">
        <v>0</v>
      </c>
      <c r="N722" s="584">
        <v>0</v>
      </c>
    </row>
    <row r="723" spans="1:14" s="11" customFormat="1" ht="18" customHeight="1">
      <c r="A723" s="319">
        <v>716</v>
      </c>
      <c r="B723" s="152"/>
      <c r="C723" s="153"/>
      <c r="D723" s="750" t="s">
        <v>1208</v>
      </c>
      <c r="E723" s="153"/>
      <c r="F723" s="155"/>
      <c r="G723" s="155"/>
      <c r="H723" s="156"/>
      <c r="I723" s="1047">
        <f>SUM(J723:N723)</f>
        <v>24</v>
      </c>
      <c r="J723" s="205"/>
      <c r="K723" s="205"/>
      <c r="L723" s="205">
        <v>24</v>
      </c>
      <c r="M723" s="205"/>
      <c r="N723" s="206"/>
    </row>
    <row r="724" spans="1:14" s="11" customFormat="1" ht="18" customHeight="1">
      <c r="A724" s="319">
        <v>717</v>
      </c>
      <c r="B724" s="152"/>
      <c r="C724" s="153"/>
      <c r="D724" s="751" t="s">
        <v>1120</v>
      </c>
      <c r="E724" s="153"/>
      <c r="F724" s="155"/>
      <c r="G724" s="155"/>
      <c r="H724" s="156"/>
      <c r="I724" s="157">
        <f>SUM(J724:N724)</f>
        <v>32759</v>
      </c>
      <c r="J724" s="592">
        <f>SUM(J722:J723)</f>
        <v>0</v>
      </c>
      <c r="K724" s="592">
        <f>SUM(K722:K723)</f>
        <v>0</v>
      </c>
      <c r="L724" s="592">
        <f>SUM(L722:L723)</f>
        <v>32759</v>
      </c>
      <c r="M724" s="592">
        <f>SUM(M722:M723)</f>
        <v>0</v>
      </c>
      <c r="N724" s="584">
        <f>SUM(N722:N723)</f>
        <v>0</v>
      </c>
    </row>
    <row r="725" spans="1:16" s="3" customFormat="1" ht="22.5" customHeight="1">
      <c r="A725" s="319">
        <v>718</v>
      </c>
      <c r="B725" s="144"/>
      <c r="C725" s="145">
        <f>C720+1</f>
        <v>111</v>
      </c>
      <c r="D725" s="146" t="s">
        <v>136</v>
      </c>
      <c r="E725" s="145" t="s">
        <v>24</v>
      </c>
      <c r="F725" s="147">
        <v>245275</v>
      </c>
      <c r="G725" s="147">
        <v>226000</v>
      </c>
      <c r="H725" s="148">
        <v>221612</v>
      </c>
      <c r="I725" s="157"/>
      <c r="J725" s="158"/>
      <c r="K725" s="158"/>
      <c r="L725" s="158"/>
      <c r="M725" s="158"/>
      <c r="N725" s="159"/>
      <c r="P725" s="11"/>
    </row>
    <row r="726" spans="1:14" s="1362" customFormat="1" ht="18" customHeight="1">
      <c r="A726" s="319">
        <v>719</v>
      </c>
      <c r="B726" s="1354"/>
      <c r="C726" s="1355"/>
      <c r="D726" s="1356" t="s">
        <v>453</v>
      </c>
      <c r="E726" s="1355"/>
      <c r="F726" s="1357"/>
      <c r="G726" s="1357"/>
      <c r="H726" s="1358"/>
      <c r="I726" s="1359">
        <f>SUM(J726:N726)</f>
        <v>180000</v>
      </c>
      <c r="J726" s="1360"/>
      <c r="K726" s="1360"/>
      <c r="L726" s="1360">
        <v>180000</v>
      </c>
      <c r="M726" s="1360"/>
      <c r="N726" s="1361"/>
    </row>
    <row r="727" spans="1:14" s="97" customFormat="1" ht="18" customHeight="1">
      <c r="A727" s="319">
        <v>720</v>
      </c>
      <c r="B727" s="1220"/>
      <c r="C727" s="1221"/>
      <c r="D727" s="751" t="s">
        <v>1080</v>
      </c>
      <c r="E727" s="1221"/>
      <c r="F727" s="1222"/>
      <c r="G727" s="1222"/>
      <c r="H727" s="1223"/>
      <c r="I727" s="157">
        <f>SUM(J727:N727)</f>
        <v>181501</v>
      </c>
      <c r="J727" s="592">
        <v>0</v>
      </c>
      <c r="K727" s="592">
        <v>0</v>
      </c>
      <c r="L727" s="592">
        <v>181501</v>
      </c>
      <c r="M727" s="592">
        <v>0</v>
      </c>
      <c r="N727" s="584">
        <v>0</v>
      </c>
    </row>
    <row r="728" spans="1:14" s="11" customFormat="1" ht="18" customHeight="1">
      <c r="A728" s="319">
        <v>721</v>
      </c>
      <c r="B728" s="152"/>
      <c r="C728" s="153"/>
      <c r="D728" s="750" t="s">
        <v>839</v>
      </c>
      <c r="E728" s="153"/>
      <c r="F728" s="155"/>
      <c r="G728" s="155"/>
      <c r="H728" s="156"/>
      <c r="I728" s="1047">
        <f>SUM(J728:N728)</f>
        <v>0</v>
      </c>
      <c r="J728" s="205"/>
      <c r="K728" s="205"/>
      <c r="L728" s="205"/>
      <c r="M728" s="205"/>
      <c r="N728" s="206"/>
    </row>
    <row r="729" spans="1:14" s="11" customFormat="1" ht="18" customHeight="1">
      <c r="A729" s="319">
        <v>722</v>
      </c>
      <c r="B729" s="152"/>
      <c r="C729" s="153"/>
      <c r="D729" s="751" t="s">
        <v>1120</v>
      </c>
      <c r="E729" s="153"/>
      <c r="F729" s="155"/>
      <c r="G729" s="155"/>
      <c r="H729" s="156"/>
      <c r="I729" s="157">
        <f>SUM(J729:N729)</f>
        <v>181501</v>
      </c>
      <c r="J729" s="592">
        <f>SUM(J727:J728)</f>
        <v>0</v>
      </c>
      <c r="K729" s="592">
        <f>SUM(K727:K728)</f>
        <v>0</v>
      </c>
      <c r="L729" s="592">
        <f>SUM(L727:L728)</f>
        <v>181501</v>
      </c>
      <c r="M729" s="592">
        <f>SUM(M727:M728)</f>
        <v>0</v>
      </c>
      <c r="N729" s="584">
        <f>SUM(N727:N728)</f>
        <v>0</v>
      </c>
    </row>
    <row r="730" spans="1:16" s="3" customFormat="1" ht="22.5" customHeight="1">
      <c r="A730" s="319">
        <v>723</v>
      </c>
      <c r="B730" s="144"/>
      <c r="C730" s="145">
        <f>C725+1</f>
        <v>112</v>
      </c>
      <c r="D730" s="146" t="s">
        <v>137</v>
      </c>
      <c r="E730" s="145" t="s">
        <v>25</v>
      </c>
      <c r="F730" s="147">
        <v>4253</v>
      </c>
      <c r="G730" s="147">
        <v>3828</v>
      </c>
      <c r="H730" s="148">
        <v>5119</v>
      </c>
      <c r="I730" s="157"/>
      <c r="J730" s="158"/>
      <c r="K730" s="158"/>
      <c r="L730" s="158"/>
      <c r="M730" s="158"/>
      <c r="N730" s="159"/>
      <c r="P730" s="11"/>
    </row>
    <row r="731" spans="1:14" s="1362" customFormat="1" ht="18" customHeight="1">
      <c r="A731" s="319">
        <v>724</v>
      </c>
      <c r="B731" s="1354"/>
      <c r="C731" s="1355"/>
      <c r="D731" s="1356" t="s">
        <v>453</v>
      </c>
      <c r="E731" s="1355"/>
      <c r="F731" s="1357"/>
      <c r="G731" s="1357"/>
      <c r="H731" s="1358"/>
      <c r="I731" s="1359">
        <f>SUM(J731:N731)</f>
        <v>0</v>
      </c>
      <c r="J731" s="1360"/>
      <c r="K731" s="1360"/>
      <c r="L731" s="1360"/>
      <c r="M731" s="1360"/>
      <c r="N731" s="1361"/>
    </row>
    <row r="732" spans="1:14" s="97" customFormat="1" ht="18" customHeight="1">
      <c r="A732" s="319">
        <v>725</v>
      </c>
      <c r="B732" s="1220"/>
      <c r="C732" s="1221"/>
      <c r="D732" s="751" t="s">
        <v>1080</v>
      </c>
      <c r="E732" s="1221"/>
      <c r="F732" s="1222"/>
      <c r="G732" s="1222"/>
      <c r="H732" s="1223"/>
      <c r="I732" s="157">
        <f>SUM(J732:N732)</f>
        <v>0</v>
      </c>
      <c r="J732" s="592">
        <v>0</v>
      </c>
      <c r="K732" s="592">
        <v>0</v>
      </c>
      <c r="L732" s="592">
        <v>0</v>
      </c>
      <c r="M732" s="592">
        <v>0</v>
      </c>
      <c r="N732" s="584">
        <v>0</v>
      </c>
    </row>
    <row r="733" spans="1:14" s="11" customFormat="1" ht="18" customHeight="1">
      <c r="A733" s="319">
        <v>726</v>
      </c>
      <c r="B733" s="152"/>
      <c r="C733" s="153"/>
      <c r="D733" s="750" t="s">
        <v>644</v>
      </c>
      <c r="E733" s="153"/>
      <c r="F733" s="155"/>
      <c r="G733" s="155"/>
      <c r="H733" s="156"/>
      <c r="I733" s="1047">
        <f>SUM(J733:N733)</f>
        <v>0</v>
      </c>
      <c r="J733" s="205"/>
      <c r="K733" s="205"/>
      <c r="L733" s="205"/>
      <c r="M733" s="205"/>
      <c r="N733" s="206"/>
    </row>
    <row r="734" spans="1:14" s="11" customFormat="1" ht="18" customHeight="1">
      <c r="A734" s="319">
        <v>727</v>
      </c>
      <c r="B734" s="152"/>
      <c r="C734" s="153"/>
      <c r="D734" s="751" t="s">
        <v>1120</v>
      </c>
      <c r="E734" s="153"/>
      <c r="F734" s="155"/>
      <c r="G734" s="155"/>
      <c r="H734" s="156"/>
      <c r="I734" s="157">
        <f>SUM(J734:N734)</f>
        <v>0</v>
      </c>
      <c r="J734" s="592">
        <f>SUM(J732:J733)</f>
        <v>0</v>
      </c>
      <c r="K734" s="592">
        <f>SUM(K732:K733)</f>
        <v>0</v>
      </c>
      <c r="L734" s="592">
        <f>SUM(L732:L733)</f>
        <v>0</v>
      </c>
      <c r="M734" s="592">
        <f>SUM(M732:M733)</f>
        <v>0</v>
      </c>
      <c r="N734" s="584">
        <f>SUM(N732:N733)</f>
        <v>0</v>
      </c>
    </row>
    <row r="735" spans="1:16" s="3" customFormat="1" ht="22.5" customHeight="1">
      <c r="A735" s="319">
        <v>728</v>
      </c>
      <c r="B735" s="144"/>
      <c r="C735" s="145">
        <f>C730+1</f>
        <v>113</v>
      </c>
      <c r="D735" s="146" t="s">
        <v>138</v>
      </c>
      <c r="E735" s="145" t="s">
        <v>24</v>
      </c>
      <c r="F735" s="183">
        <v>3506</v>
      </c>
      <c r="G735" s="183">
        <v>5000</v>
      </c>
      <c r="H735" s="184">
        <v>3243</v>
      </c>
      <c r="I735" s="157"/>
      <c r="J735" s="158"/>
      <c r="K735" s="158"/>
      <c r="L735" s="158"/>
      <c r="M735" s="158"/>
      <c r="N735" s="159"/>
      <c r="P735" s="11"/>
    </row>
    <row r="736" spans="1:14" s="1362" customFormat="1" ht="18" customHeight="1">
      <c r="A736" s="319">
        <v>729</v>
      </c>
      <c r="B736" s="1354"/>
      <c r="C736" s="1355"/>
      <c r="D736" s="1356" t="s">
        <v>453</v>
      </c>
      <c r="E736" s="1355"/>
      <c r="F736" s="1357"/>
      <c r="G736" s="1357"/>
      <c r="H736" s="1358"/>
      <c r="I736" s="1359">
        <f>SUM(J736:N736)</f>
        <v>5000</v>
      </c>
      <c r="J736" s="1360"/>
      <c r="K736" s="1360"/>
      <c r="L736" s="1360">
        <v>5000</v>
      </c>
      <c r="M736" s="1360"/>
      <c r="N736" s="1361"/>
    </row>
    <row r="737" spans="1:14" s="97" customFormat="1" ht="18" customHeight="1">
      <c r="A737" s="319">
        <v>730</v>
      </c>
      <c r="B737" s="1220"/>
      <c r="C737" s="1221"/>
      <c r="D737" s="751" t="s">
        <v>1080</v>
      </c>
      <c r="E737" s="1221"/>
      <c r="F737" s="1222"/>
      <c r="G737" s="1222"/>
      <c r="H737" s="1223"/>
      <c r="I737" s="157">
        <f>SUM(J737:N737)</f>
        <v>8251</v>
      </c>
      <c r="J737" s="592">
        <v>0</v>
      </c>
      <c r="K737" s="592">
        <v>0</v>
      </c>
      <c r="L737" s="592">
        <v>8251</v>
      </c>
      <c r="M737" s="592">
        <v>0</v>
      </c>
      <c r="N737" s="584">
        <v>0</v>
      </c>
    </row>
    <row r="738" spans="1:14" s="11" customFormat="1" ht="18" customHeight="1">
      <c r="A738" s="319">
        <v>731</v>
      </c>
      <c r="B738" s="152"/>
      <c r="C738" s="153"/>
      <c r="D738" s="750" t="s">
        <v>839</v>
      </c>
      <c r="E738" s="153"/>
      <c r="F738" s="155"/>
      <c r="G738" s="155"/>
      <c r="H738" s="156"/>
      <c r="I738" s="1047">
        <f>SUM(J738:N738)</f>
        <v>0</v>
      </c>
      <c r="J738" s="205"/>
      <c r="K738" s="205"/>
      <c r="L738" s="205"/>
      <c r="M738" s="205"/>
      <c r="N738" s="206"/>
    </row>
    <row r="739" spans="1:14" s="11" customFormat="1" ht="18" customHeight="1">
      <c r="A739" s="319">
        <v>732</v>
      </c>
      <c r="B739" s="152"/>
      <c r="C739" s="153"/>
      <c r="D739" s="751" t="s">
        <v>1120</v>
      </c>
      <c r="E739" s="153"/>
      <c r="F739" s="155"/>
      <c r="G739" s="155"/>
      <c r="H739" s="156"/>
      <c r="I739" s="157">
        <f>SUM(J739:N739)</f>
        <v>8251</v>
      </c>
      <c r="J739" s="592">
        <f>SUM(J737:J738)</f>
        <v>0</v>
      </c>
      <c r="K739" s="592">
        <f>SUM(K737:K738)</f>
        <v>0</v>
      </c>
      <c r="L739" s="592">
        <f>SUM(L737:L738)</f>
        <v>8251</v>
      </c>
      <c r="M739" s="592">
        <f>SUM(M737:M738)</f>
        <v>0</v>
      </c>
      <c r="N739" s="584">
        <f>SUM(N737:N738)</f>
        <v>0</v>
      </c>
    </row>
    <row r="740" spans="1:16" s="3" customFormat="1" ht="22.5" customHeight="1">
      <c r="A740" s="319">
        <v>733</v>
      </c>
      <c r="B740" s="144"/>
      <c r="C740" s="145">
        <f>C735+1</f>
        <v>114</v>
      </c>
      <c r="D740" s="146" t="s">
        <v>139</v>
      </c>
      <c r="E740" s="145" t="s">
        <v>24</v>
      </c>
      <c r="F740" s="147">
        <v>4015</v>
      </c>
      <c r="G740" s="147">
        <v>6000</v>
      </c>
      <c r="H740" s="148">
        <v>2465</v>
      </c>
      <c r="I740" s="157"/>
      <c r="J740" s="158"/>
      <c r="K740" s="158"/>
      <c r="L740" s="158"/>
      <c r="M740" s="158"/>
      <c r="N740" s="159"/>
      <c r="P740" s="11"/>
    </row>
    <row r="741" spans="1:14" s="1362" customFormat="1" ht="18" customHeight="1">
      <c r="A741" s="319">
        <v>734</v>
      </c>
      <c r="B741" s="1354"/>
      <c r="C741" s="1355"/>
      <c r="D741" s="1356" t="s">
        <v>453</v>
      </c>
      <c r="E741" s="1355"/>
      <c r="F741" s="1357"/>
      <c r="G741" s="1357"/>
      <c r="H741" s="1358"/>
      <c r="I741" s="1359">
        <f>SUM(J741:N741)</f>
        <v>6000</v>
      </c>
      <c r="J741" s="1360"/>
      <c r="K741" s="1360"/>
      <c r="L741" s="1360">
        <v>6000</v>
      </c>
      <c r="M741" s="1360"/>
      <c r="N741" s="1361"/>
    </row>
    <row r="742" spans="1:14" s="97" customFormat="1" ht="18" customHeight="1">
      <c r="A742" s="319">
        <v>735</v>
      </c>
      <c r="B742" s="1220"/>
      <c r="C742" s="1221"/>
      <c r="D742" s="751" t="s">
        <v>1080</v>
      </c>
      <c r="E742" s="1221"/>
      <c r="F742" s="1222"/>
      <c r="G742" s="1222"/>
      <c r="H742" s="1223"/>
      <c r="I742" s="157">
        <f>SUM(J742:N742)</f>
        <v>14732</v>
      </c>
      <c r="J742" s="592">
        <v>0</v>
      </c>
      <c r="K742" s="592">
        <v>0</v>
      </c>
      <c r="L742" s="592">
        <v>14732</v>
      </c>
      <c r="M742" s="592">
        <v>0</v>
      </c>
      <c r="N742" s="584">
        <v>0</v>
      </c>
    </row>
    <row r="743" spans="1:14" s="11" customFormat="1" ht="18" customHeight="1">
      <c r="A743" s="319">
        <v>736</v>
      </c>
      <c r="B743" s="152"/>
      <c r="C743" s="153"/>
      <c r="D743" s="750" t="s">
        <v>839</v>
      </c>
      <c r="E743" s="153"/>
      <c r="F743" s="155"/>
      <c r="G743" s="155"/>
      <c r="H743" s="156"/>
      <c r="I743" s="1047">
        <f>SUM(J743:N743)</f>
        <v>0</v>
      </c>
      <c r="J743" s="205"/>
      <c r="K743" s="205"/>
      <c r="L743" s="205"/>
      <c r="M743" s="205"/>
      <c r="N743" s="206"/>
    </row>
    <row r="744" spans="1:14" s="11" customFormat="1" ht="18" customHeight="1">
      <c r="A744" s="319">
        <v>737</v>
      </c>
      <c r="B744" s="152"/>
      <c r="C744" s="153"/>
      <c r="D744" s="751" t="s">
        <v>1120</v>
      </c>
      <c r="E744" s="153"/>
      <c r="F744" s="155"/>
      <c r="G744" s="155"/>
      <c r="H744" s="156"/>
      <c r="I744" s="157">
        <f>SUM(J744:N744)</f>
        <v>14732</v>
      </c>
      <c r="J744" s="592">
        <f>SUM(J742:J743)</f>
        <v>0</v>
      </c>
      <c r="K744" s="592">
        <f>SUM(K742:K743)</f>
        <v>0</v>
      </c>
      <c r="L744" s="592">
        <f>SUM(L742:L743)</f>
        <v>14732</v>
      </c>
      <c r="M744" s="592">
        <f>SUM(M742:M743)</f>
        <v>0</v>
      </c>
      <c r="N744" s="584">
        <f>SUM(N742:N743)</f>
        <v>0</v>
      </c>
    </row>
    <row r="745" spans="1:16" s="3" customFormat="1" ht="22.5" customHeight="1">
      <c r="A745" s="319">
        <v>738</v>
      </c>
      <c r="B745" s="144"/>
      <c r="C745" s="145">
        <f>C740+1</f>
        <v>115</v>
      </c>
      <c r="D745" s="146" t="s">
        <v>140</v>
      </c>
      <c r="E745" s="145" t="s">
        <v>24</v>
      </c>
      <c r="F745" s="147">
        <v>13</v>
      </c>
      <c r="G745" s="147">
        <v>2000</v>
      </c>
      <c r="H745" s="148">
        <v>81</v>
      </c>
      <c r="I745" s="157"/>
      <c r="J745" s="158"/>
      <c r="K745" s="158"/>
      <c r="L745" s="158"/>
      <c r="M745" s="158"/>
      <c r="N745" s="159"/>
      <c r="P745" s="11"/>
    </row>
    <row r="746" spans="1:14" s="1362" customFormat="1" ht="18" customHeight="1">
      <c r="A746" s="319">
        <v>739</v>
      </c>
      <c r="B746" s="1354"/>
      <c r="C746" s="1355"/>
      <c r="D746" s="1356" t="s">
        <v>453</v>
      </c>
      <c r="E746" s="1355"/>
      <c r="F746" s="1357"/>
      <c r="G746" s="1357"/>
      <c r="H746" s="1358"/>
      <c r="I746" s="1359">
        <f>SUM(J746:N746)</f>
        <v>1000</v>
      </c>
      <c r="J746" s="1360"/>
      <c r="K746" s="1360"/>
      <c r="L746" s="1360">
        <v>1000</v>
      </c>
      <c r="M746" s="1360"/>
      <c r="N746" s="1361"/>
    </row>
    <row r="747" spans="1:14" s="97" customFormat="1" ht="18" customHeight="1">
      <c r="A747" s="319">
        <v>740</v>
      </c>
      <c r="B747" s="1220"/>
      <c r="C747" s="1221"/>
      <c r="D747" s="751" t="s">
        <v>1080</v>
      </c>
      <c r="E747" s="1221"/>
      <c r="F747" s="1222"/>
      <c r="G747" s="1222"/>
      <c r="H747" s="1223"/>
      <c r="I747" s="157">
        <f>SUM(J747:N747)</f>
        <v>6012</v>
      </c>
      <c r="J747" s="592">
        <v>0</v>
      </c>
      <c r="K747" s="592">
        <v>0</v>
      </c>
      <c r="L747" s="592">
        <v>6012</v>
      </c>
      <c r="M747" s="592">
        <v>0</v>
      </c>
      <c r="N747" s="584">
        <v>0</v>
      </c>
    </row>
    <row r="748" spans="1:14" s="11" customFormat="1" ht="18" customHeight="1">
      <c r="A748" s="319">
        <v>741</v>
      </c>
      <c r="B748" s="152"/>
      <c r="C748" s="153"/>
      <c r="D748" s="750" t="s">
        <v>839</v>
      </c>
      <c r="E748" s="153"/>
      <c r="F748" s="155"/>
      <c r="G748" s="155"/>
      <c r="H748" s="156"/>
      <c r="I748" s="1047">
        <f>SUM(J748:N748)</f>
        <v>0</v>
      </c>
      <c r="J748" s="205"/>
      <c r="K748" s="205"/>
      <c r="L748" s="205"/>
      <c r="M748" s="205"/>
      <c r="N748" s="206"/>
    </row>
    <row r="749" spans="1:14" s="11" customFormat="1" ht="18" customHeight="1">
      <c r="A749" s="319">
        <v>742</v>
      </c>
      <c r="B749" s="152"/>
      <c r="C749" s="153"/>
      <c r="D749" s="751" t="s">
        <v>1120</v>
      </c>
      <c r="E749" s="153"/>
      <c r="F749" s="155"/>
      <c r="G749" s="155"/>
      <c r="H749" s="156"/>
      <c r="I749" s="157">
        <f>SUM(J749:N749)</f>
        <v>6012</v>
      </c>
      <c r="J749" s="592">
        <f>SUM(J747:J748)</f>
        <v>0</v>
      </c>
      <c r="K749" s="592">
        <f>SUM(K747:K748)</f>
        <v>0</v>
      </c>
      <c r="L749" s="592">
        <f>SUM(L747:L748)</f>
        <v>6012</v>
      </c>
      <c r="M749" s="592">
        <f>SUM(M747:M748)</f>
        <v>0</v>
      </c>
      <c r="N749" s="584">
        <f>SUM(N747:N748)</f>
        <v>0</v>
      </c>
    </row>
    <row r="750" spans="1:16" s="3" customFormat="1" ht="22.5" customHeight="1">
      <c r="A750" s="319">
        <v>743</v>
      </c>
      <c r="B750" s="144"/>
      <c r="C750" s="145">
        <f>C745+1</f>
        <v>116</v>
      </c>
      <c r="D750" s="252" t="s">
        <v>464</v>
      </c>
      <c r="E750" s="145" t="s">
        <v>24</v>
      </c>
      <c r="F750" s="147">
        <v>24122</v>
      </c>
      <c r="G750" s="147">
        <v>38000</v>
      </c>
      <c r="H750" s="148">
        <v>43228</v>
      </c>
      <c r="I750" s="157"/>
      <c r="J750" s="158"/>
      <c r="K750" s="158"/>
      <c r="L750" s="158"/>
      <c r="M750" s="158"/>
      <c r="N750" s="159"/>
      <c r="P750" s="11"/>
    </row>
    <row r="751" spans="1:14" s="1362" customFormat="1" ht="18" customHeight="1">
      <c r="A751" s="319">
        <v>744</v>
      </c>
      <c r="B751" s="1354"/>
      <c r="C751" s="1355"/>
      <c r="D751" s="1356" t="s">
        <v>453</v>
      </c>
      <c r="E751" s="1355"/>
      <c r="F751" s="1357"/>
      <c r="G751" s="1357"/>
      <c r="H751" s="1358"/>
      <c r="I751" s="1359">
        <f>SUM(J751:N751)</f>
        <v>33000</v>
      </c>
      <c r="J751" s="1360"/>
      <c r="K751" s="1360"/>
      <c r="L751" s="1360">
        <v>33000</v>
      </c>
      <c r="M751" s="1360"/>
      <c r="N751" s="1361"/>
    </row>
    <row r="752" spans="1:14" s="97" customFormat="1" ht="18" customHeight="1">
      <c r="A752" s="319">
        <v>745</v>
      </c>
      <c r="B752" s="1220"/>
      <c r="C752" s="1221"/>
      <c r="D752" s="751" t="s">
        <v>1080</v>
      </c>
      <c r="E752" s="1221"/>
      <c r="F752" s="1222"/>
      <c r="G752" s="1222"/>
      <c r="H752" s="1223"/>
      <c r="I752" s="157">
        <f>SUM(J752:N752)</f>
        <v>45873</v>
      </c>
      <c r="J752" s="592">
        <v>0</v>
      </c>
      <c r="K752" s="592">
        <v>0</v>
      </c>
      <c r="L752" s="592">
        <v>45873</v>
      </c>
      <c r="M752" s="592">
        <v>0</v>
      </c>
      <c r="N752" s="584">
        <v>0</v>
      </c>
    </row>
    <row r="753" spans="1:14" s="11" customFormat="1" ht="18" customHeight="1">
      <c r="A753" s="319">
        <v>746</v>
      </c>
      <c r="B753" s="152"/>
      <c r="C753" s="153"/>
      <c r="D753" s="750" t="s">
        <v>1191</v>
      </c>
      <c r="E753" s="153"/>
      <c r="F753" s="155"/>
      <c r="G753" s="155"/>
      <c r="H753" s="156"/>
      <c r="I753" s="1047">
        <f>SUM(J753:N753)</f>
        <v>19100</v>
      </c>
      <c r="J753" s="205"/>
      <c r="K753" s="205"/>
      <c r="L753" s="205">
        <v>19100</v>
      </c>
      <c r="M753" s="205"/>
      <c r="N753" s="206"/>
    </row>
    <row r="754" spans="1:14" s="11" customFormat="1" ht="18" customHeight="1">
      <c r="A754" s="319">
        <v>747</v>
      </c>
      <c r="B754" s="152"/>
      <c r="C754" s="153"/>
      <c r="D754" s="751" t="s">
        <v>1120</v>
      </c>
      <c r="E754" s="153"/>
      <c r="F754" s="155"/>
      <c r="G754" s="155"/>
      <c r="H754" s="156"/>
      <c r="I754" s="157">
        <f>SUM(J754:N754)</f>
        <v>64973</v>
      </c>
      <c r="J754" s="592">
        <f>SUM(J752:J753)</f>
        <v>0</v>
      </c>
      <c r="K754" s="592">
        <f>SUM(K752:K753)</f>
        <v>0</v>
      </c>
      <c r="L754" s="592">
        <f>SUM(L752:L753)</f>
        <v>64973</v>
      </c>
      <c r="M754" s="592">
        <f>SUM(M752:M753)</f>
        <v>0</v>
      </c>
      <c r="N754" s="584">
        <f>SUM(N752:N753)</f>
        <v>0</v>
      </c>
    </row>
    <row r="755" spans="1:16" s="3" customFormat="1" ht="22.5" customHeight="1">
      <c r="A755" s="319">
        <v>748</v>
      </c>
      <c r="B755" s="144"/>
      <c r="C755" s="145">
        <f>C750+1</f>
        <v>117</v>
      </c>
      <c r="D755" s="252" t="s">
        <v>11</v>
      </c>
      <c r="E755" s="145" t="s">
        <v>24</v>
      </c>
      <c r="F755" s="147">
        <v>52500</v>
      </c>
      <c r="G755" s="147">
        <v>53100</v>
      </c>
      <c r="H755" s="148">
        <v>53002</v>
      </c>
      <c r="I755" s="157"/>
      <c r="J755" s="158"/>
      <c r="K755" s="158"/>
      <c r="L755" s="158"/>
      <c r="M755" s="158"/>
      <c r="N755" s="159"/>
      <c r="P755" s="11"/>
    </row>
    <row r="756" spans="1:14" s="1362" customFormat="1" ht="18" customHeight="1">
      <c r="A756" s="319">
        <v>749</v>
      </c>
      <c r="B756" s="1354"/>
      <c r="C756" s="1355"/>
      <c r="D756" s="1356" t="s">
        <v>453</v>
      </c>
      <c r="E756" s="1355"/>
      <c r="F756" s="1357"/>
      <c r="G756" s="1357"/>
      <c r="H756" s="1358"/>
      <c r="I756" s="1359">
        <f>SUM(J756:N756)</f>
        <v>57102</v>
      </c>
      <c r="J756" s="1360"/>
      <c r="K756" s="1360"/>
      <c r="L756" s="1360">
        <v>57102</v>
      </c>
      <c r="M756" s="1360"/>
      <c r="N756" s="1361"/>
    </row>
    <row r="757" spans="1:14" s="97" customFormat="1" ht="18" customHeight="1">
      <c r="A757" s="319">
        <v>750</v>
      </c>
      <c r="B757" s="1220"/>
      <c r="C757" s="1221"/>
      <c r="D757" s="751" t="s">
        <v>1080</v>
      </c>
      <c r="E757" s="1221"/>
      <c r="F757" s="1222"/>
      <c r="G757" s="1222"/>
      <c r="H757" s="1223"/>
      <c r="I757" s="157">
        <f>SUM(J757:N757)</f>
        <v>59702</v>
      </c>
      <c r="J757" s="592">
        <v>0</v>
      </c>
      <c r="K757" s="592">
        <v>0</v>
      </c>
      <c r="L757" s="592">
        <v>59702</v>
      </c>
      <c r="M757" s="592">
        <v>0</v>
      </c>
      <c r="N757" s="584">
        <v>0</v>
      </c>
    </row>
    <row r="758" spans="1:14" s="11" customFormat="1" ht="18" customHeight="1">
      <c r="A758" s="319">
        <v>751</v>
      </c>
      <c r="B758" s="152"/>
      <c r="C758" s="153"/>
      <c r="D758" s="750" t="s">
        <v>839</v>
      </c>
      <c r="E758" s="153"/>
      <c r="F758" s="155"/>
      <c r="G758" s="155"/>
      <c r="H758" s="156"/>
      <c r="I758" s="1048">
        <f>SUM(J758:N758)</f>
        <v>0</v>
      </c>
      <c r="J758" s="158"/>
      <c r="K758" s="158"/>
      <c r="L758" s="158"/>
      <c r="M758" s="158"/>
      <c r="N758" s="159"/>
    </row>
    <row r="759" spans="1:14" s="11" customFormat="1" ht="18" customHeight="1">
      <c r="A759" s="319">
        <v>752</v>
      </c>
      <c r="B759" s="152"/>
      <c r="C759" s="153"/>
      <c r="D759" s="751" t="s">
        <v>1120</v>
      </c>
      <c r="E759" s="153"/>
      <c r="F759" s="155"/>
      <c r="G759" s="155"/>
      <c r="H759" s="156"/>
      <c r="I759" s="157">
        <f>SUM(J759:N759)</f>
        <v>59702</v>
      </c>
      <c r="J759" s="592">
        <f>SUM(J757:J758)</f>
        <v>0</v>
      </c>
      <c r="K759" s="592">
        <f>SUM(K757:K758)</f>
        <v>0</v>
      </c>
      <c r="L759" s="592">
        <f>SUM(L757:L758)</f>
        <v>59702</v>
      </c>
      <c r="M759" s="592">
        <f>SUM(M757:M758)</f>
        <v>0</v>
      </c>
      <c r="N759" s="584">
        <f>SUM(N757:N758)</f>
        <v>0</v>
      </c>
    </row>
    <row r="760" spans="1:16" s="3" customFormat="1" ht="22.5" customHeight="1">
      <c r="A760" s="319">
        <v>753</v>
      </c>
      <c r="B760" s="144"/>
      <c r="C760" s="145">
        <f>C755+1</f>
        <v>118</v>
      </c>
      <c r="D760" s="252" t="s">
        <v>325</v>
      </c>
      <c r="E760" s="145" t="s">
        <v>24</v>
      </c>
      <c r="F760" s="147">
        <v>17916</v>
      </c>
      <c r="G760" s="147">
        <v>18500</v>
      </c>
      <c r="H760" s="148">
        <v>18495</v>
      </c>
      <c r="I760" s="157"/>
      <c r="J760" s="158"/>
      <c r="K760" s="158"/>
      <c r="L760" s="158"/>
      <c r="M760" s="158"/>
      <c r="N760" s="159"/>
      <c r="P760" s="11"/>
    </row>
    <row r="761" spans="1:14" s="1362" customFormat="1" ht="18" customHeight="1">
      <c r="A761" s="319">
        <v>754</v>
      </c>
      <c r="B761" s="1354"/>
      <c r="C761" s="1355"/>
      <c r="D761" s="1356" t="s">
        <v>453</v>
      </c>
      <c r="E761" s="1355"/>
      <c r="F761" s="1357"/>
      <c r="G761" s="1357"/>
      <c r="H761" s="1358"/>
      <c r="I761" s="1359">
        <f>SUM(J761:N761)</f>
        <v>18500</v>
      </c>
      <c r="J761" s="1360"/>
      <c r="K761" s="1360"/>
      <c r="L761" s="1360">
        <v>18500</v>
      </c>
      <c r="M761" s="1360"/>
      <c r="N761" s="1361"/>
    </row>
    <row r="762" spans="1:14" s="97" customFormat="1" ht="18" customHeight="1">
      <c r="A762" s="319">
        <v>755</v>
      </c>
      <c r="B762" s="1220"/>
      <c r="C762" s="1221"/>
      <c r="D762" s="751" t="s">
        <v>1080</v>
      </c>
      <c r="E762" s="197"/>
      <c r="F762" s="1222"/>
      <c r="G762" s="1222"/>
      <c r="H762" s="1223"/>
      <c r="I762" s="157">
        <f>SUM(J762:N762)</f>
        <v>21051</v>
      </c>
      <c r="J762" s="592">
        <v>0</v>
      </c>
      <c r="K762" s="592">
        <v>0</v>
      </c>
      <c r="L762" s="592">
        <v>21051</v>
      </c>
      <c r="M762" s="592">
        <v>0</v>
      </c>
      <c r="N762" s="584">
        <v>0</v>
      </c>
    </row>
    <row r="763" spans="1:14" s="11" customFormat="1" ht="18" customHeight="1">
      <c r="A763" s="319">
        <v>756</v>
      </c>
      <c r="B763" s="152"/>
      <c r="C763" s="153"/>
      <c r="D763" s="750" t="s">
        <v>839</v>
      </c>
      <c r="E763" s="182"/>
      <c r="F763" s="155"/>
      <c r="G763" s="155"/>
      <c r="H763" s="156"/>
      <c r="I763" s="1047">
        <f>SUM(J763:N763)</f>
        <v>0</v>
      </c>
      <c r="J763" s="205"/>
      <c r="K763" s="205"/>
      <c r="L763" s="205"/>
      <c r="M763" s="205"/>
      <c r="N763" s="206"/>
    </row>
    <row r="764" spans="1:14" s="11" customFormat="1" ht="18" customHeight="1">
      <c r="A764" s="319">
        <v>757</v>
      </c>
      <c r="B764" s="152"/>
      <c r="C764" s="153"/>
      <c r="D764" s="751" t="s">
        <v>1120</v>
      </c>
      <c r="E764" s="182"/>
      <c r="F764" s="155"/>
      <c r="G764" s="155"/>
      <c r="H764" s="156"/>
      <c r="I764" s="157">
        <f>SUM(J764:N764)</f>
        <v>21051</v>
      </c>
      <c r="J764" s="592">
        <f>SUM(J762:J763)</f>
        <v>0</v>
      </c>
      <c r="K764" s="592">
        <f>SUM(K762:K763)</f>
        <v>0</v>
      </c>
      <c r="L764" s="592">
        <f>SUM(L762:L763)</f>
        <v>21051</v>
      </c>
      <c r="M764" s="592">
        <f>SUM(M762:M763)</f>
        <v>0</v>
      </c>
      <c r="N764" s="584">
        <f>SUM(N762:N763)</f>
        <v>0</v>
      </c>
    </row>
    <row r="765" spans="1:16" s="3" customFormat="1" ht="22.5" customHeight="1">
      <c r="A765" s="319">
        <v>758</v>
      </c>
      <c r="B765" s="144"/>
      <c r="C765" s="145">
        <f>C760+1</f>
        <v>119</v>
      </c>
      <c r="D765" s="146" t="s">
        <v>319</v>
      </c>
      <c r="E765" s="188" t="s">
        <v>24</v>
      </c>
      <c r="F765" s="147">
        <v>144</v>
      </c>
      <c r="G765" s="147"/>
      <c r="H765" s="148">
        <v>1332</v>
      </c>
      <c r="I765" s="157"/>
      <c r="J765" s="158"/>
      <c r="K765" s="158"/>
      <c r="L765" s="158"/>
      <c r="M765" s="158"/>
      <c r="N765" s="159"/>
      <c r="P765" s="11"/>
    </row>
    <row r="766" spans="1:14" s="1362" customFormat="1" ht="18" customHeight="1">
      <c r="A766" s="319">
        <v>759</v>
      </c>
      <c r="B766" s="1392"/>
      <c r="C766" s="1355"/>
      <c r="D766" s="1356" t="s">
        <v>453</v>
      </c>
      <c r="E766" s="1391"/>
      <c r="F766" s="1393"/>
      <c r="G766" s="1393"/>
      <c r="H766" s="1394"/>
      <c r="I766" s="1359">
        <f>SUM(J766:N766)</f>
        <v>500</v>
      </c>
      <c r="J766" s="1383"/>
      <c r="K766" s="1383"/>
      <c r="L766" s="1383">
        <v>500</v>
      </c>
      <c r="M766" s="1383"/>
      <c r="N766" s="1384"/>
    </row>
    <row r="767" spans="1:14" s="97" customFormat="1" ht="18" customHeight="1">
      <c r="A767" s="319">
        <v>760</v>
      </c>
      <c r="B767" s="449"/>
      <c r="C767" s="1221"/>
      <c r="D767" s="751" t="s">
        <v>1080</v>
      </c>
      <c r="E767" s="197"/>
      <c r="F767" s="198"/>
      <c r="G767" s="198"/>
      <c r="H767" s="1237"/>
      <c r="I767" s="157">
        <f>SUM(J767:N767)</f>
        <v>1114</v>
      </c>
      <c r="J767" s="150">
        <v>0</v>
      </c>
      <c r="K767" s="150">
        <v>0</v>
      </c>
      <c r="L767" s="150">
        <v>1114</v>
      </c>
      <c r="M767" s="150">
        <v>0</v>
      </c>
      <c r="N767" s="151">
        <v>0</v>
      </c>
    </row>
    <row r="768" spans="1:14" s="11" customFormat="1" ht="18" customHeight="1">
      <c r="A768" s="319">
        <v>761</v>
      </c>
      <c r="B768" s="195"/>
      <c r="C768" s="153"/>
      <c r="D768" s="750" t="s">
        <v>839</v>
      </c>
      <c r="E768" s="182"/>
      <c r="F768" s="320"/>
      <c r="G768" s="320"/>
      <c r="H768" s="321"/>
      <c r="I768" s="1047">
        <f>SUM(J768:N768)</f>
        <v>0</v>
      </c>
      <c r="J768" s="756"/>
      <c r="K768" s="756"/>
      <c r="L768" s="756"/>
      <c r="M768" s="756"/>
      <c r="N768" s="163"/>
    </row>
    <row r="769" spans="1:14" s="11" customFormat="1" ht="18" customHeight="1">
      <c r="A769" s="319">
        <v>762</v>
      </c>
      <c r="B769" s="195"/>
      <c r="C769" s="153"/>
      <c r="D769" s="751" t="s">
        <v>1120</v>
      </c>
      <c r="E769" s="182"/>
      <c r="F769" s="320"/>
      <c r="G769" s="320"/>
      <c r="H769" s="321"/>
      <c r="I769" s="157">
        <f>SUM(J769:N769)</f>
        <v>1114</v>
      </c>
      <c r="J769" s="150">
        <f>SUM(J767:J768)</f>
        <v>0</v>
      </c>
      <c r="K769" s="150">
        <f>SUM(K767:K768)</f>
        <v>0</v>
      </c>
      <c r="L769" s="150">
        <f>SUM(L767:L768)</f>
        <v>1114</v>
      </c>
      <c r="M769" s="150">
        <f>SUM(M767:M768)</f>
        <v>0</v>
      </c>
      <c r="N769" s="151">
        <f>SUM(N767:N768)</f>
        <v>0</v>
      </c>
    </row>
    <row r="770" spans="1:16" s="3" customFormat="1" ht="22.5" customHeight="1">
      <c r="A770" s="319">
        <v>763</v>
      </c>
      <c r="B770" s="144"/>
      <c r="C770" s="145">
        <f>C765+1</f>
        <v>120</v>
      </c>
      <c r="D770" s="146" t="s">
        <v>618</v>
      </c>
      <c r="E770" s="145" t="s">
        <v>25</v>
      </c>
      <c r="F770" s="147">
        <v>6451</v>
      </c>
      <c r="G770" s="147">
        <v>3420</v>
      </c>
      <c r="H770" s="148">
        <v>2873</v>
      </c>
      <c r="I770" s="157"/>
      <c r="J770" s="158"/>
      <c r="K770" s="158"/>
      <c r="L770" s="158"/>
      <c r="M770" s="158"/>
      <c r="N770" s="159"/>
      <c r="P770" s="11"/>
    </row>
    <row r="771" spans="1:14" s="1362" customFormat="1" ht="18" customHeight="1">
      <c r="A771" s="319">
        <v>764</v>
      </c>
      <c r="B771" s="1354"/>
      <c r="C771" s="1355"/>
      <c r="D771" s="1356" t="s">
        <v>453</v>
      </c>
      <c r="E771" s="1355"/>
      <c r="F771" s="1357"/>
      <c r="G771" s="1357"/>
      <c r="H771" s="1358"/>
      <c r="I771" s="1359">
        <f>SUM(J771:N771)</f>
        <v>3450</v>
      </c>
      <c r="J771" s="1360"/>
      <c r="K771" s="1360"/>
      <c r="L771" s="1360">
        <v>3450</v>
      </c>
      <c r="M771" s="1360"/>
      <c r="N771" s="1361"/>
    </row>
    <row r="772" spans="1:14" s="97" customFormat="1" ht="18" customHeight="1">
      <c r="A772" s="319">
        <v>765</v>
      </c>
      <c r="B772" s="1220"/>
      <c r="C772" s="1221"/>
      <c r="D772" s="751" t="s">
        <v>1080</v>
      </c>
      <c r="E772" s="1221"/>
      <c r="F772" s="1222"/>
      <c r="G772" s="1222"/>
      <c r="H772" s="1223"/>
      <c r="I772" s="157">
        <f>SUM(J772:N772)</f>
        <v>2611</v>
      </c>
      <c r="J772" s="592">
        <v>0</v>
      </c>
      <c r="K772" s="592">
        <v>0</v>
      </c>
      <c r="L772" s="592">
        <v>2611</v>
      </c>
      <c r="M772" s="592">
        <v>0</v>
      </c>
      <c r="N772" s="584">
        <v>0</v>
      </c>
    </row>
    <row r="773" spans="1:14" s="11" customFormat="1" ht="18" customHeight="1">
      <c r="A773" s="319">
        <v>766</v>
      </c>
      <c r="B773" s="152"/>
      <c r="C773" s="153"/>
      <c r="D773" s="750" t="s">
        <v>839</v>
      </c>
      <c r="E773" s="153"/>
      <c r="F773" s="155"/>
      <c r="G773" s="155"/>
      <c r="H773" s="156"/>
      <c r="I773" s="1047">
        <f>SUM(J773:N773)</f>
        <v>0</v>
      </c>
      <c r="J773" s="205"/>
      <c r="K773" s="205"/>
      <c r="L773" s="205"/>
      <c r="M773" s="205"/>
      <c r="N773" s="206"/>
    </row>
    <row r="774" spans="1:14" s="11" customFormat="1" ht="18" customHeight="1">
      <c r="A774" s="319">
        <v>767</v>
      </c>
      <c r="B774" s="152"/>
      <c r="C774" s="153"/>
      <c r="D774" s="751" t="s">
        <v>1120</v>
      </c>
      <c r="E774" s="153"/>
      <c r="F774" s="155"/>
      <c r="G774" s="155"/>
      <c r="H774" s="156"/>
      <c r="I774" s="157">
        <f>SUM(J774:N774)</f>
        <v>2611</v>
      </c>
      <c r="J774" s="592">
        <f>SUM(J772:J773)</f>
        <v>0</v>
      </c>
      <c r="K774" s="592">
        <f>SUM(K772:K773)</f>
        <v>0</v>
      </c>
      <c r="L774" s="592">
        <f>SUM(L772:L773)</f>
        <v>2611</v>
      </c>
      <c r="M774" s="592">
        <f>SUM(M772:M773)</f>
        <v>0</v>
      </c>
      <c r="N774" s="584">
        <f>SUM(N772:N773)</f>
        <v>0</v>
      </c>
    </row>
    <row r="775" spans="1:16" s="3" customFormat="1" ht="22.5" customHeight="1">
      <c r="A775" s="319">
        <v>768</v>
      </c>
      <c r="B775" s="144"/>
      <c r="C775" s="145">
        <f>C770+1</f>
        <v>121</v>
      </c>
      <c r="D775" s="146" t="s">
        <v>141</v>
      </c>
      <c r="E775" s="145" t="s">
        <v>24</v>
      </c>
      <c r="F775" s="147">
        <v>7967</v>
      </c>
      <c r="G775" s="147">
        <v>13000</v>
      </c>
      <c r="H775" s="148">
        <v>8162</v>
      </c>
      <c r="I775" s="157"/>
      <c r="J775" s="158"/>
      <c r="K775" s="158"/>
      <c r="L775" s="158"/>
      <c r="M775" s="158"/>
      <c r="N775" s="159"/>
      <c r="P775" s="11"/>
    </row>
    <row r="776" spans="1:14" s="1362" customFormat="1" ht="18" customHeight="1">
      <c r="A776" s="319">
        <v>769</v>
      </c>
      <c r="B776" s="1354"/>
      <c r="C776" s="1355"/>
      <c r="D776" s="1356" t="s">
        <v>453</v>
      </c>
      <c r="E776" s="1355"/>
      <c r="F776" s="1357"/>
      <c r="G776" s="1357"/>
      <c r="H776" s="1358"/>
      <c r="I776" s="1359">
        <f>SUM(J776:N776)</f>
        <v>15000</v>
      </c>
      <c r="J776" s="1360"/>
      <c r="K776" s="1360"/>
      <c r="L776" s="1360">
        <v>15000</v>
      </c>
      <c r="M776" s="1360"/>
      <c r="N776" s="1361"/>
    </row>
    <row r="777" spans="1:14" s="97" customFormat="1" ht="18" customHeight="1">
      <c r="A777" s="319">
        <v>770</v>
      </c>
      <c r="B777" s="1220"/>
      <c r="C777" s="1221"/>
      <c r="D777" s="751" t="s">
        <v>1080</v>
      </c>
      <c r="E777" s="1221"/>
      <c r="F777" s="1222"/>
      <c r="G777" s="1222"/>
      <c r="H777" s="1223"/>
      <c r="I777" s="157">
        <f>SUM(J777:N777)</f>
        <v>20255</v>
      </c>
      <c r="J777" s="592">
        <v>0</v>
      </c>
      <c r="K777" s="592">
        <v>0</v>
      </c>
      <c r="L777" s="592">
        <v>20255</v>
      </c>
      <c r="M777" s="592">
        <v>0</v>
      </c>
      <c r="N777" s="584">
        <v>0</v>
      </c>
    </row>
    <row r="778" spans="1:14" s="11" customFormat="1" ht="18" customHeight="1">
      <c r="A778" s="319">
        <v>771</v>
      </c>
      <c r="B778" s="152"/>
      <c r="C778" s="153"/>
      <c r="D778" s="750" t="s">
        <v>839</v>
      </c>
      <c r="E778" s="153"/>
      <c r="F778" s="155"/>
      <c r="G778" s="155"/>
      <c r="H778" s="156"/>
      <c r="I778" s="1047">
        <f>SUM(J778:N778)</f>
        <v>0</v>
      </c>
      <c r="J778" s="205"/>
      <c r="K778" s="205"/>
      <c r="L778" s="205"/>
      <c r="M778" s="205"/>
      <c r="N778" s="206"/>
    </row>
    <row r="779" spans="1:14" s="11" customFormat="1" ht="18" customHeight="1">
      <c r="A779" s="319">
        <v>772</v>
      </c>
      <c r="B779" s="152"/>
      <c r="C779" s="153"/>
      <c r="D779" s="751" t="s">
        <v>1120</v>
      </c>
      <c r="E779" s="153"/>
      <c r="F779" s="155"/>
      <c r="G779" s="155"/>
      <c r="H779" s="156"/>
      <c r="I779" s="157">
        <f>SUM(J779:N779)</f>
        <v>20255</v>
      </c>
      <c r="J779" s="592">
        <f>SUM(J777:J778)</f>
        <v>0</v>
      </c>
      <c r="K779" s="592">
        <f>SUM(K777:K778)</f>
        <v>0</v>
      </c>
      <c r="L779" s="592">
        <f>SUM(L777:L778)</f>
        <v>20255</v>
      </c>
      <c r="M779" s="592">
        <f>SUM(M777:M778)</f>
        <v>0</v>
      </c>
      <c r="N779" s="584">
        <f>SUM(N777:N778)</f>
        <v>0</v>
      </c>
    </row>
    <row r="780" spans="1:14" s="11" customFormat="1" ht="22.5" customHeight="1">
      <c r="A780" s="319">
        <v>773</v>
      </c>
      <c r="B780" s="185"/>
      <c r="C780" s="145">
        <f>C775+1</f>
        <v>122</v>
      </c>
      <c r="D780" s="146" t="s">
        <v>414</v>
      </c>
      <c r="E780" s="145" t="s">
        <v>24</v>
      </c>
      <c r="F780" s="147"/>
      <c r="G780" s="147">
        <v>164200</v>
      </c>
      <c r="H780" s="148">
        <v>139851</v>
      </c>
      <c r="I780" s="164"/>
      <c r="J780" s="165"/>
      <c r="K780" s="165"/>
      <c r="L780" s="165"/>
      <c r="M780" s="165"/>
      <c r="N780" s="166"/>
    </row>
    <row r="781" spans="1:14" s="1362" customFormat="1" ht="18" customHeight="1">
      <c r="A781" s="319">
        <v>774</v>
      </c>
      <c r="B781" s="1354"/>
      <c r="C781" s="1355"/>
      <c r="D781" s="1356" t="s">
        <v>453</v>
      </c>
      <c r="E781" s="1355"/>
      <c r="F781" s="1357"/>
      <c r="G781" s="1357"/>
      <c r="H781" s="1358"/>
      <c r="I781" s="1359">
        <f>SUM(J781:N781)</f>
        <v>167300</v>
      </c>
      <c r="J781" s="1360"/>
      <c r="K781" s="1360"/>
      <c r="L781" s="1360">
        <v>167300</v>
      </c>
      <c r="M781" s="1360"/>
      <c r="N781" s="1361"/>
    </row>
    <row r="782" spans="1:14" s="97" customFormat="1" ht="18" customHeight="1">
      <c r="A782" s="319">
        <v>775</v>
      </c>
      <c r="B782" s="1220"/>
      <c r="C782" s="1221"/>
      <c r="D782" s="751" t="s">
        <v>1080</v>
      </c>
      <c r="E782" s="1221"/>
      <c r="F782" s="1222"/>
      <c r="G782" s="1222"/>
      <c r="H782" s="1223"/>
      <c r="I782" s="157">
        <f>SUM(J782:N782)</f>
        <v>147300</v>
      </c>
      <c r="J782" s="592">
        <v>0</v>
      </c>
      <c r="K782" s="592">
        <v>0</v>
      </c>
      <c r="L782" s="592">
        <v>147300</v>
      </c>
      <c r="M782" s="592">
        <v>0</v>
      </c>
      <c r="N782" s="584">
        <v>0</v>
      </c>
    </row>
    <row r="783" spans="1:14" s="11" customFormat="1" ht="18" customHeight="1">
      <c r="A783" s="319">
        <v>776</v>
      </c>
      <c r="B783" s="152"/>
      <c r="C783" s="153"/>
      <c r="D783" s="750" t="s">
        <v>839</v>
      </c>
      <c r="E783" s="153"/>
      <c r="F783" s="155"/>
      <c r="G783" s="155"/>
      <c r="H783" s="156"/>
      <c r="I783" s="1047">
        <f>SUM(J783:N783)</f>
        <v>0</v>
      </c>
      <c r="J783" s="205"/>
      <c r="K783" s="205"/>
      <c r="L783" s="205"/>
      <c r="M783" s="205"/>
      <c r="N783" s="206"/>
    </row>
    <row r="784" spans="1:14" s="11" customFormat="1" ht="18" customHeight="1">
      <c r="A784" s="319">
        <v>777</v>
      </c>
      <c r="B784" s="152"/>
      <c r="C784" s="153"/>
      <c r="D784" s="751" t="s">
        <v>1120</v>
      </c>
      <c r="E784" s="153"/>
      <c r="F784" s="155"/>
      <c r="G784" s="155"/>
      <c r="H784" s="156"/>
      <c r="I784" s="157">
        <f>SUM(J784:N784)</f>
        <v>147300</v>
      </c>
      <c r="J784" s="592">
        <f>SUM(J782:J783)</f>
        <v>0</v>
      </c>
      <c r="K784" s="592">
        <f>SUM(K782:K783)</f>
        <v>0</v>
      </c>
      <c r="L784" s="592">
        <f>SUM(L782:L783)</f>
        <v>147300</v>
      </c>
      <c r="M784" s="592">
        <f>SUM(M782:M783)</f>
        <v>0</v>
      </c>
      <c r="N784" s="584">
        <f>SUM(N782:N783)</f>
        <v>0</v>
      </c>
    </row>
    <row r="785" spans="1:14" s="11" customFormat="1" ht="22.5" customHeight="1">
      <c r="A785" s="319">
        <v>778</v>
      </c>
      <c r="B785" s="185"/>
      <c r="C785" s="145">
        <f>C780+1</f>
        <v>123</v>
      </c>
      <c r="D785" s="146" t="s">
        <v>142</v>
      </c>
      <c r="E785" s="145" t="s">
        <v>25</v>
      </c>
      <c r="F785" s="147">
        <v>3000</v>
      </c>
      <c r="G785" s="147">
        <v>3000</v>
      </c>
      <c r="H785" s="148">
        <v>554</v>
      </c>
      <c r="I785" s="164"/>
      <c r="J785" s="165"/>
      <c r="K785" s="165"/>
      <c r="L785" s="165"/>
      <c r="M785" s="165"/>
      <c r="N785" s="166"/>
    </row>
    <row r="786" spans="1:14" s="1362" customFormat="1" ht="18" customHeight="1">
      <c r="A786" s="319">
        <v>779</v>
      </c>
      <c r="B786" s="1354"/>
      <c r="C786" s="1355"/>
      <c r="D786" s="1356" t="s">
        <v>453</v>
      </c>
      <c r="E786" s="1355"/>
      <c r="F786" s="1357"/>
      <c r="G786" s="1357"/>
      <c r="H786" s="1358"/>
      <c r="I786" s="1359">
        <f>SUM(J786:N786)</f>
        <v>3000</v>
      </c>
      <c r="J786" s="1360"/>
      <c r="K786" s="1360"/>
      <c r="L786" s="1360"/>
      <c r="M786" s="1360"/>
      <c r="N786" s="1361">
        <v>3000</v>
      </c>
    </row>
    <row r="787" spans="1:14" s="97" customFormat="1" ht="18" customHeight="1">
      <c r="A787" s="319">
        <v>780</v>
      </c>
      <c r="B787" s="1220"/>
      <c r="C787" s="1221"/>
      <c r="D787" s="751" t="s">
        <v>1080</v>
      </c>
      <c r="E787" s="1221"/>
      <c r="F787" s="1222"/>
      <c r="G787" s="1222"/>
      <c r="H787" s="1223"/>
      <c r="I787" s="157">
        <f>SUM(J787:N787)</f>
        <v>5446</v>
      </c>
      <c r="J787" s="592">
        <v>0</v>
      </c>
      <c r="K787" s="592">
        <v>0</v>
      </c>
      <c r="L787" s="592">
        <v>0</v>
      </c>
      <c r="M787" s="592">
        <v>0</v>
      </c>
      <c r="N787" s="584">
        <v>5446</v>
      </c>
    </row>
    <row r="788" spans="1:14" s="11" customFormat="1" ht="18" customHeight="1">
      <c r="A788" s="319">
        <v>781</v>
      </c>
      <c r="B788" s="152"/>
      <c r="C788" s="153"/>
      <c r="D788" s="750" t="s">
        <v>644</v>
      </c>
      <c r="E788" s="153"/>
      <c r="F788" s="155"/>
      <c r="G788" s="155"/>
      <c r="H788" s="156"/>
      <c r="I788" s="1048">
        <f>SUM(J788:N788)</f>
        <v>0</v>
      </c>
      <c r="J788" s="158"/>
      <c r="K788" s="158"/>
      <c r="L788" s="158"/>
      <c r="M788" s="158"/>
      <c r="N788" s="159"/>
    </row>
    <row r="789" spans="1:14" s="11" customFormat="1" ht="18" customHeight="1">
      <c r="A789" s="319">
        <v>782</v>
      </c>
      <c r="B789" s="152"/>
      <c r="C789" s="153"/>
      <c r="D789" s="751" t="s">
        <v>1120</v>
      </c>
      <c r="E789" s="153"/>
      <c r="F789" s="155"/>
      <c r="G789" s="155"/>
      <c r="H789" s="156"/>
      <c r="I789" s="157">
        <f>SUM(J789:N789)</f>
        <v>5446</v>
      </c>
      <c r="J789" s="592">
        <f>SUM(J787:J788)</f>
        <v>0</v>
      </c>
      <c r="K789" s="592">
        <f>SUM(K787:K788)</f>
        <v>0</v>
      </c>
      <c r="L789" s="592">
        <f>SUM(L787:L788)</f>
        <v>0</v>
      </c>
      <c r="M789" s="592">
        <f>SUM(M787:M788)</f>
        <v>0</v>
      </c>
      <c r="N789" s="584">
        <f>SUM(N787:N788)</f>
        <v>5446</v>
      </c>
    </row>
    <row r="790" spans="1:14" s="11" customFormat="1" ht="22.5" customHeight="1">
      <c r="A790" s="319">
        <v>783</v>
      </c>
      <c r="B790" s="185"/>
      <c r="C790" s="145">
        <f>C785+1</f>
        <v>124</v>
      </c>
      <c r="D790" s="146" t="s">
        <v>605</v>
      </c>
      <c r="E790" s="145" t="s">
        <v>25</v>
      </c>
      <c r="F790" s="147"/>
      <c r="G790" s="147">
        <v>1000</v>
      </c>
      <c r="H790" s="148">
        <v>759</v>
      </c>
      <c r="I790" s="164"/>
      <c r="J790" s="165"/>
      <c r="K790" s="165"/>
      <c r="L790" s="165"/>
      <c r="M790" s="165"/>
      <c r="N790" s="166"/>
    </row>
    <row r="791" spans="1:14" s="1362" customFormat="1" ht="18" customHeight="1">
      <c r="A791" s="319">
        <v>784</v>
      </c>
      <c r="B791" s="1354"/>
      <c r="C791" s="1355"/>
      <c r="D791" s="1356" t="s">
        <v>453</v>
      </c>
      <c r="E791" s="1355"/>
      <c r="F791" s="1357"/>
      <c r="G791" s="1357"/>
      <c r="H791" s="1358"/>
      <c r="I791" s="1359">
        <f>SUM(J791:N791)</f>
        <v>1000</v>
      </c>
      <c r="J791" s="1360"/>
      <c r="K791" s="1360"/>
      <c r="L791" s="1360">
        <v>1000</v>
      </c>
      <c r="M791" s="1360"/>
      <c r="N791" s="1361"/>
    </row>
    <row r="792" spans="1:14" s="97" customFormat="1" ht="18" customHeight="1">
      <c r="A792" s="319">
        <v>785</v>
      </c>
      <c r="B792" s="1220"/>
      <c r="C792" s="1221"/>
      <c r="D792" s="751" t="s">
        <v>1080</v>
      </c>
      <c r="E792" s="1221"/>
      <c r="F792" s="1222"/>
      <c r="G792" s="1222"/>
      <c r="H792" s="1223"/>
      <c r="I792" s="157">
        <f>SUM(J792:N792)</f>
        <v>1241</v>
      </c>
      <c r="J792" s="592">
        <v>0</v>
      </c>
      <c r="K792" s="592">
        <v>0</v>
      </c>
      <c r="L792" s="592">
        <v>1241</v>
      </c>
      <c r="M792" s="592">
        <v>0</v>
      </c>
      <c r="N792" s="584">
        <v>0</v>
      </c>
    </row>
    <row r="793" spans="1:14" s="11" customFormat="1" ht="18" customHeight="1">
      <c r="A793" s="319">
        <v>786</v>
      </c>
      <c r="B793" s="152"/>
      <c r="C793" s="153"/>
      <c r="D793" s="750" t="s">
        <v>644</v>
      </c>
      <c r="E793" s="153"/>
      <c r="F793" s="155"/>
      <c r="G793" s="155"/>
      <c r="H793" s="156"/>
      <c r="I793" s="1047">
        <f>SUM(J793:N793)</f>
        <v>0</v>
      </c>
      <c r="J793" s="205"/>
      <c r="K793" s="205"/>
      <c r="L793" s="205"/>
      <c r="M793" s="205"/>
      <c r="N793" s="206"/>
    </row>
    <row r="794" spans="1:14" s="11" customFormat="1" ht="18" customHeight="1">
      <c r="A794" s="319">
        <v>787</v>
      </c>
      <c r="B794" s="152"/>
      <c r="C794" s="153"/>
      <c r="D794" s="751" t="s">
        <v>1120</v>
      </c>
      <c r="E794" s="153"/>
      <c r="F794" s="155"/>
      <c r="G794" s="155"/>
      <c r="H794" s="156"/>
      <c r="I794" s="157">
        <f>SUM(J794:N794)</f>
        <v>1241</v>
      </c>
      <c r="J794" s="592">
        <f>SUM(J792:J793)</f>
        <v>0</v>
      </c>
      <c r="K794" s="592">
        <f>SUM(K792:K793)</f>
        <v>0</v>
      </c>
      <c r="L794" s="592">
        <f>SUM(L792:L793)</f>
        <v>1241</v>
      </c>
      <c r="M794" s="592">
        <f>SUM(M792:M793)</f>
        <v>0</v>
      </c>
      <c r="N794" s="584">
        <f>SUM(N792:N793)</f>
        <v>0</v>
      </c>
    </row>
    <row r="795" spans="1:14" s="11" customFormat="1" ht="22.5" customHeight="1">
      <c r="A795" s="319">
        <v>788</v>
      </c>
      <c r="B795" s="185"/>
      <c r="C795" s="145">
        <f>C790+1</f>
        <v>125</v>
      </c>
      <c r="D795" s="146" t="s">
        <v>606</v>
      </c>
      <c r="E795" s="145" t="s">
        <v>25</v>
      </c>
      <c r="F795" s="147"/>
      <c r="G795" s="147">
        <v>1000</v>
      </c>
      <c r="H795" s="148"/>
      <c r="I795" s="164"/>
      <c r="J795" s="165"/>
      <c r="K795" s="165"/>
      <c r="L795" s="165"/>
      <c r="M795" s="165"/>
      <c r="N795" s="166"/>
    </row>
    <row r="796" spans="1:14" s="11" customFormat="1" ht="19.5" customHeight="1">
      <c r="A796" s="319">
        <v>789</v>
      </c>
      <c r="B796" s="185"/>
      <c r="C796" s="145"/>
      <c r="D796" s="751" t="s">
        <v>1080</v>
      </c>
      <c r="E796" s="145"/>
      <c r="F796" s="147"/>
      <c r="G796" s="147"/>
      <c r="H796" s="148"/>
      <c r="I796" s="164">
        <f>SUM(J796:N796)</f>
        <v>1000</v>
      </c>
      <c r="J796" s="587">
        <v>0</v>
      </c>
      <c r="K796" s="587">
        <v>0</v>
      </c>
      <c r="L796" s="587">
        <v>1000</v>
      </c>
      <c r="M796" s="587">
        <v>0</v>
      </c>
      <c r="N796" s="1161">
        <v>0</v>
      </c>
    </row>
    <row r="797" spans="1:14" s="11" customFormat="1" ht="18" customHeight="1">
      <c r="A797" s="319">
        <v>790</v>
      </c>
      <c r="B797" s="152"/>
      <c r="C797" s="153"/>
      <c r="D797" s="750" t="s">
        <v>839</v>
      </c>
      <c r="E797" s="153"/>
      <c r="F797" s="155"/>
      <c r="G797" s="155"/>
      <c r="H797" s="156"/>
      <c r="I797" s="1158">
        <f>SUM(J797:N797)</f>
        <v>0</v>
      </c>
      <c r="J797" s="205"/>
      <c r="K797" s="205"/>
      <c r="L797" s="205"/>
      <c r="M797" s="205"/>
      <c r="N797" s="206"/>
    </row>
    <row r="798" spans="1:14" s="11" customFormat="1" ht="18" customHeight="1">
      <c r="A798" s="319">
        <v>791</v>
      </c>
      <c r="B798" s="152"/>
      <c r="C798" s="153"/>
      <c r="D798" s="751" t="s">
        <v>1120</v>
      </c>
      <c r="E798" s="153"/>
      <c r="F798" s="155"/>
      <c r="G798" s="155"/>
      <c r="H798" s="156"/>
      <c r="I798" s="164">
        <f>SUM(J798:N798)</f>
        <v>1000</v>
      </c>
      <c r="J798" s="592">
        <f>SUM(J796:J797)</f>
        <v>0</v>
      </c>
      <c r="K798" s="592">
        <f>SUM(K796:K797)</f>
        <v>0</v>
      </c>
      <c r="L798" s="592">
        <f>SUM(L796:L797)</f>
        <v>1000</v>
      </c>
      <c r="M798" s="592">
        <f>SUM(M796:M797)</f>
        <v>0</v>
      </c>
      <c r="N798" s="584">
        <f>SUM(N796:N797)</f>
        <v>0</v>
      </c>
    </row>
    <row r="799" spans="1:14" s="11" customFormat="1" ht="18" customHeight="1">
      <c r="A799" s="319">
        <v>792</v>
      </c>
      <c r="B799" s="152"/>
      <c r="C799" s="145">
        <f>C795+1</f>
        <v>126</v>
      </c>
      <c r="D799" s="154" t="s">
        <v>619</v>
      </c>
      <c r="E799" s="153" t="s">
        <v>25</v>
      </c>
      <c r="F799" s="155"/>
      <c r="G799" s="155"/>
      <c r="H799" s="156"/>
      <c r="I799" s="157"/>
      <c r="J799" s="158"/>
      <c r="K799" s="158"/>
      <c r="L799" s="158"/>
      <c r="M799" s="158"/>
      <c r="N799" s="159"/>
    </row>
    <row r="800" spans="1:14" s="1362" customFormat="1" ht="18" customHeight="1">
      <c r="A800" s="319">
        <v>793</v>
      </c>
      <c r="B800" s="1354"/>
      <c r="C800" s="1355"/>
      <c r="D800" s="1356" t="s">
        <v>453</v>
      </c>
      <c r="E800" s="1355"/>
      <c r="F800" s="1357"/>
      <c r="G800" s="1357"/>
      <c r="H800" s="1358"/>
      <c r="I800" s="1359">
        <f>SUM(J800:N800)</f>
        <v>1270</v>
      </c>
      <c r="J800" s="1360"/>
      <c r="K800" s="1360"/>
      <c r="L800" s="1360">
        <v>1270</v>
      </c>
      <c r="M800" s="1360"/>
      <c r="N800" s="1361"/>
    </row>
    <row r="801" spans="1:14" s="97" customFormat="1" ht="18" customHeight="1">
      <c r="A801" s="319">
        <v>794</v>
      </c>
      <c r="B801" s="1220"/>
      <c r="C801" s="1221"/>
      <c r="D801" s="751" t="s">
        <v>1080</v>
      </c>
      <c r="E801" s="1221"/>
      <c r="F801" s="1222"/>
      <c r="G801" s="1222"/>
      <c r="H801" s="1223"/>
      <c r="I801" s="157">
        <f>SUM(J801:N801)</f>
        <v>1270</v>
      </c>
      <c r="J801" s="592">
        <v>0</v>
      </c>
      <c r="K801" s="592">
        <v>0</v>
      </c>
      <c r="L801" s="592">
        <v>1270</v>
      </c>
      <c r="M801" s="592">
        <v>0</v>
      </c>
      <c r="N801" s="584">
        <v>0</v>
      </c>
    </row>
    <row r="802" spans="1:14" s="11" customFormat="1" ht="18" customHeight="1">
      <c r="A802" s="319">
        <v>795</v>
      </c>
      <c r="B802" s="152"/>
      <c r="C802" s="153"/>
      <c r="D802" s="750" t="s">
        <v>644</v>
      </c>
      <c r="E802" s="153"/>
      <c r="F802" s="155"/>
      <c r="G802" s="155"/>
      <c r="H802" s="156"/>
      <c r="I802" s="1047">
        <f>SUM(J802:N802)</f>
        <v>0</v>
      </c>
      <c r="J802" s="205"/>
      <c r="K802" s="205"/>
      <c r="L802" s="205"/>
      <c r="M802" s="205"/>
      <c r="N802" s="206"/>
    </row>
    <row r="803" spans="1:14" s="11" customFormat="1" ht="18" customHeight="1">
      <c r="A803" s="319">
        <v>796</v>
      </c>
      <c r="B803" s="152"/>
      <c r="C803" s="153"/>
      <c r="D803" s="751" t="s">
        <v>1120</v>
      </c>
      <c r="E803" s="153"/>
      <c r="F803" s="155"/>
      <c r="G803" s="155"/>
      <c r="H803" s="156"/>
      <c r="I803" s="157">
        <f>SUM(J803:N803)</f>
        <v>1270</v>
      </c>
      <c r="J803" s="592">
        <f>SUM(J801:J802)</f>
        <v>0</v>
      </c>
      <c r="K803" s="592">
        <f>SUM(K801:K802)</f>
        <v>0</v>
      </c>
      <c r="L803" s="592">
        <f>SUM(L801:L802)</f>
        <v>1270</v>
      </c>
      <c r="M803" s="592">
        <f>SUM(M801:M802)</f>
        <v>0</v>
      </c>
      <c r="N803" s="584">
        <f>SUM(N801:N802)</f>
        <v>0</v>
      </c>
    </row>
    <row r="804" spans="1:14" s="11" customFormat="1" ht="22.5" customHeight="1">
      <c r="A804" s="319">
        <v>797</v>
      </c>
      <c r="B804" s="185"/>
      <c r="C804" s="145">
        <f>C799+1</f>
        <v>127</v>
      </c>
      <c r="D804" s="146" t="s">
        <v>607</v>
      </c>
      <c r="E804" s="145" t="s">
        <v>25</v>
      </c>
      <c r="F804" s="147"/>
      <c r="G804" s="147">
        <v>3000</v>
      </c>
      <c r="H804" s="148"/>
      <c r="I804" s="164"/>
      <c r="J804" s="165"/>
      <c r="K804" s="165"/>
      <c r="L804" s="165"/>
      <c r="M804" s="165"/>
      <c r="N804" s="166"/>
    </row>
    <row r="805" spans="1:14" s="1362" customFormat="1" ht="18" customHeight="1">
      <c r="A805" s="319">
        <v>798</v>
      </c>
      <c r="B805" s="1354"/>
      <c r="C805" s="1355"/>
      <c r="D805" s="1356" t="s">
        <v>453</v>
      </c>
      <c r="E805" s="1355"/>
      <c r="F805" s="1357"/>
      <c r="G805" s="1357"/>
      <c r="H805" s="1358"/>
      <c r="I805" s="1359">
        <f>SUM(J805:N805)</f>
        <v>3000</v>
      </c>
      <c r="J805" s="1360"/>
      <c r="K805" s="1360"/>
      <c r="L805" s="1360">
        <v>3000</v>
      </c>
      <c r="M805" s="1360"/>
      <c r="N805" s="1361"/>
    </row>
    <row r="806" spans="1:14" s="97" customFormat="1" ht="18" customHeight="1">
      <c r="A806" s="319">
        <v>799</v>
      </c>
      <c r="B806" s="1220"/>
      <c r="C806" s="1221"/>
      <c r="D806" s="751" t="s">
        <v>1080</v>
      </c>
      <c r="E806" s="1221"/>
      <c r="F806" s="1222"/>
      <c r="G806" s="1222"/>
      <c r="H806" s="1223"/>
      <c r="I806" s="157">
        <f>SUM(J806:N806)</f>
        <v>11000</v>
      </c>
      <c r="J806" s="592">
        <v>0</v>
      </c>
      <c r="K806" s="592">
        <v>0</v>
      </c>
      <c r="L806" s="592">
        <v>11000</v>
      </c>
      <c r="M806" s="592">
        <v>0</v>
      </c>
      <c r="N806" s="584">
        <v>0</v>
      </c>
    </row>
    <row r="807" spans="1:14" s="11" customFormat="1" ht="18" customHeight="1">
      <c r="A807" s="319">
        <v>800</v>
      </c>
      <c r="B807" s="152"/>
      <c r="C807" s="153"/>
      <c r="D807" s="750" t="s">
        <v>839</v>
      </c>
      <c r="E807" s="153"/>
      <c r="F807" s="155"/>
      <c r="G807" s="155"/>
      <c r="H807" s="156"/>
      <c r="I807" s="1047">
        <f>SUM(J807:N807)</f>
        <v>0</v>
      </c>
      <c r="J807" s="205"/>
      <c r="K807" s="205"/>
      <c r="L807" s="205"/>
      <c r="M807" s="205"/>
      <c r="N807" s="206"/>
    </row>
    <row r="808" spans="1:14" s="11" customFormat="1" ht="18" customHeight="1">
      <c r="A808" s="319">
        <v>801</v>
      </c>
      <c r="B808" s="152"/>
      <c r="C808" s="153"/>
      <c r="D808" s="751" t="s">
        <v>1120</v>
      </c>
      <c r="E808" s="153"/>
      <c r="F808" s="155"/>
      <c r="G808" s="155"/>
      <c r="H808" s="156"/>
      <c r="I808" s="157">
        <f>SUM(J808:N808)</f>
        <v>11000</v>
      </c>
      <c r="J808" s="592">
        <f>SUM(J806:J807)</f>
        <v>0</v>
      </c>
      <c r="K808" s="592">
        <f>SUM(K806:K807)</f>
        <v>0</v>
      </c>
      <c r="L808" s="592">
        <f>SUM(L806:L807)</f>
        <v>11000</v>
      </c>
      <c r="M808" s="592">
        <f>SUM(M806:M807)</f>
        <v>0</v>
      </c>
      <c r="N808" s="584">
        <f>SUM(N806:N807)</f>
        <v>0</v>
      </c>
    </row>
    <row r="809" spans="1:16" s="3" customFormat="1" ht="22.5" customHeight="1">
      <c r="A809" s="319">
        <v>802</v>
      </c>
      <c r="B809" s="144"/>
      <c r="C809" s="145">
        <f>C804+1</f>
        <v>128</v>
      </c>
      <c r="D809" s="146" t="s">
        <v>143</v>
      </c>
      <c r="E809" s="145" t="s">
        <v>24</v>
      </c>
      <c r="F809" s="147">
        <f>SUM(F814:F835)</f>
        <v>3250</v>
      </c>
      <c r="G809" s="147">
        <f>SUM(G814:G835)</f>
        <v>3250</v>
      </c>
      <c r="H809" s="148">
        <f>SUM(H814:H835)</f>
        <v>3250</v>
      </c>
      <c r="I809" s="164"/>
      <c r="J809" s="165"/>
      <c r="K809" s="165"/>
      <c r="L809" s="165"/>
      <c r="M809" s="165"/>
      <c r="N809" s="166"/>
      <c r="O809" s="11"/>
      <c r="P809" s="11"/>
    </row>
    <row r="810" spans="1:14" s="1362" customFormat="1" ht="18" customHeight="1">
      <c r="A810" s="319">
        <v>803</v>
      </c>
      <c r="B810" s="1354"/>
      <c r="C810" s="1355"/>
      <c r="D810" s="1356" t="s">
        <v>453</v>
      </c>
      <c r="E810" s="1355"/>
      <c r="F810" s="1357"/>
      <c r="G810" s="1357"/>
      <c r="H810" s="1358"/>
      <c r="I810" s="1359">
        <f>SUM(J810:N810)</f>
        <v>3250</v>
      </c>
      <c r="J810" s="1363">
        <f>J815+J820+J825+J830+J835</f>
        <v>0</v>
      </c>
      <c r="K810" s="1363">
        <f>K815+K820+K825+K830+K835</f>
        <v>0</v>
      </c>
      <c r="L810" s="1363">
        <f>L815+L820+L825+L830+L835</f>
        <v>0</v>
      </c>
      <c r="M810" s="1363">
        <f>M815+M820+M825+M830+M835</f>
        <v>0</v>
      </c>
      <c r="N810" s="1361">
        <f>N815+N820+N825+N830+N835</f>
        <v>3250</v>
      </c>
    </row>
    <row r="811" spans="1:14" s="97" customFormat="1" ht="18" customHeight="1">
      <c r="A811" s="319">
        <v>804</v>
      </c>
      <c r="B811" s="1220"/>
      <c r="C811" s="1221"/>
      <c r="D811" s="751" t="s">
        <v>1080</v>
      </c>
      <c r="E811" s="1221"/>
      <c r="F811" s="1222"/>
      <c r="G811" s="1222"/>
      <c r="H811" s="1223"/>
      <c r="I811" s="157">
        <f>SUM(J811:N811)</f>
        <v>3250</v>
      </c>
      <c r="J811" s="583">
        <v>0</v>
      </c>
      <c r="K811" s="583">
        <v>0</v>
      </c>
      <c r="L811" s="583">
        <v>0</v>
      </c>
      <c r="M811" s="583">
        <v>0</v>
      </c>
      <c r="N811" s="584">
        <v>3250</v>
      </c>
    </row>
    <row r="812" spans="1:14" s="11" customFormat="1" ht="18" customHeight="1">
      <c r="A812" s="319">
        <v>805</v>
      </c>
      <c r="B812" s="152"/>
      <c r="C812" s="153"/>
      <c r="D812" s="750" t="s">
        <v>644</v>
      </c>
      <c r="E812" s="153"/>
      <c r="F812" s="155"/>
      <c r="G812" s="155"/>
      <c r="H812" s="156"/>
      <c r="I812" s="1047">
        <f>SUM(J812:N812)</f>
        <v>0</v>
      </c>
      <c r="J812" s="205">
        <f>J817+J822+J827+J832+J837</f>
        <v>0</v>
      </c>
      <c r="K812" s="205">
        <f>K817+K822+K827+K832+K837</f>
        <v>0</v>
      </c>
      <c r="L812" s="205">
        <f>L817+L822+L827+L832+L837</f>
        <v>0</v>
      </c>
      <c r="M812" s="205">
        <f>M817+M822+M827+M832+M837</f>
        <v>0</v>
      </c>
      <c r="N812" s="206">
        <f>N817+N822+N827+N832+N837</f>
        <v>0</v>
      </c>
    </row>
    <row r="813" spans="1:14" s="11" customFormat="1" ht="18" customHeight="1">
      <c r="A813" s="319">
        <v>806</v>
      </c>
      <c r="B813" s="152"/>
      <c r="C813" s="153"/>
      <c r="D813" s="751" t="s">
        <v>1120</v>
      </c>
      <c r="E813" s="153"/>
      <c r="F813" s="155"/>
      <c r="G813" s="155"/>
      <c r="H813" s="156"/>
      <c r="I813" s="157">
        <f>SUM(J813:N813)</f>
        <v>3250</v>
      </c>
      <c r="J813" s="583">
        <f>SUM(J811:J812)</f>
        <v>0</v>
      </c>
      <c r="K813" s="583">
        <f>SUM(K811:K812)</f>
        <v>0</v>
      </c>
      <c r="L813" s="583">
        <f>SUM(L811:L812)</f>
        <v>0</v>
      </c>
      <c r="M813" s="583">
        <f>SUM(M811:M812)</f>
        <v>0</v>
      </c>
      <c r="N813" s="1115">
        <f>SUM(N811:N812)</f>
        <v>3250</v>
      </c>
    </row>
    <row r="814" spans="1:16" s="12" customFormat="1" ht="18" customHeight="1">
      <c r="A814" s="319">
        <v>807</v>
      </c>
      <c r="B814" s="168"/>
      <c r="C814" s="177"/>
      <c r="D814" s="178" t="s">
        <v>144</v>
      </c>
      <c r="E814" s="177"/>
      <c r="F814" s="179">
        <v>650</v>
      </c>
      <c r="G814" s="179">
        <v>650</v>
      </c>
      <c r="H814" s="180">
        <v>650</v>
      </c>
      <c r="I814" s="181"/>
      <c r="J814" s="205"/>
      <c r="K814" s="205"/>
      <c r="L814" s="205"/>
      <c r="M814" s="205"/>
      <c r="N814" s="206"/>
      <c r="P814" s="11"/>
    </row>
    <row r="815" spans="1:16" s="1371" customFormat="1" ht="18" customHeight="1">
      <c r="A815" s="319">
        <v>808</v>
      </c>
      <c r="B815" s="1364"/>
      <c r="C815" s="1365"/>
      <c r="D815" s="1386" t="s">
        <v>453</v>
      </c>
      <c r="E815" s="1365"/>
      <c r="F815" s="1367"/>
      <c r="G815" s="1367"/>
      <c r="H815" s="1368"/>
      <c r="I815" s="1369">
        <f>SUM(J815:N815)</f>
        <v>650</v>
      </c>
      <c r="J815" s="1363"/>
      <c r="K815" s="1363"/>
      <c r="L815" s="1363"/>
      <c r="M815" s="1363"/>
      <c r="N815" s="1370">
        <v>650</v>
      </c>
      <c r="P815" s="1362"/>
    </row>
    <row r="816" spans="1:16" s="137" customFormat="1" ht="18" customHeight="1">
      <c r="A816" s="319">
        <v>809</v>
      </c>
      <c r="B816" s="1224"/>
      <c r="C816" s="1225"/>
      <c r="D816" s="766" t="s">
        <v>1080</v>
      </c>
      <c r="E816" s="1225"/>
      <c r="F816" s="1226"/>
      <c r="G816" s="1226"/>
      <c r="H816" s="1227"/>
      <c r="I816" s="181">
        <f>SUM(J816:N816)</f>
        <v>650</v>
      </c>
      <c r="J816" s="583">
        <v>0</v>
      </c>
      <c r="K816" s="583">
        <v>0</v>
      </c>
      <c r="L816" s="583">
        <v>0</v>
      </c>
      <c r="M816" s="583">
        <v>0</v>
      </c>
      <c r="N816" s="1115">
        <v>650</v>
      </c>
      <c r="P816" s="97"/>
    </row>
    <row r="817" spans="1:16" s="12" customFormat="1" ht="18" customHeight="1">
      <c r="A817" s="319">
        <v>810</v>
      </c>
      <c r="B817" s="168"/>
      <c r="C817" s="177"/>
      <c r="D817" s="176" t="s">
        <v>644</v>
      </c>
      <c r="E817" s="177"/>
      <c r="F817" s="179"/>
      <c r="G817" s="179"/>
      <c r="H817" s="180"/>
      <c r="I817" s="1047">
        <f>SUM(J817:N817)</f>
        <v>0</v>
      </c>
      <c r="J817" s="205"/>
      <c r="K817" s="205"/>
      <c r="L817" s="205"/>
      <c r="M817" s="205"/>
      <c r="N817" s="206"/>
      <c r="P817" s="11"/>
    </row>
    <row r="818" spans="1:16" s="12" customFormat="1" ht="18" customHeight="1">
      <c r="A818" s="319">
        <v>811</v>
      </c>
      <c r="B818" s="168"/>
      <c r="C818" s="177"/>
      <c r="D818" s="766" t="s">
        <v>1120</v>
      </c>
      <c r="E818" s="177"/>
      <c r="F818" s="179"/>
      <c r="G818" s="179"/>
      <c r="H818" s="180"/>
      <c r="I818" s="181">
        <f>SUM(J818:N818)</f>
        <v>650</v>
      </c>
      <c r="J818" s="583">
        <f>SUM(J816:J817)</f>
        <v>0</v>
      </c>
      <c r="K818" s="583">
        <f>SUM(K816:K817)</f>
        <v>0</v>
      </c>
      <c r="L818" s="583">
        <f>SUM(L816:L817)</f>
        <v>0</v>
      </c>
      <c r="M818" s="583">
        <f>SUM(M816:M817)</f>
        <v>0</v>
      </c>
      <c r="N818" s="1115">
        <f>SUM(N816:N817)</f>
        <v>650</v>
      </c>
      <c r="P818" s="11"/>
    </row>
    <row r="819" spans="1:16" s="12" customFormat="1" ht="18" customHeight="1">
      <c r="A819" s="319">
        <v>812</v>
      </c>
      <c r="B819" s="168"/>
      <c r="C819" s="177"/>
      <c r="D819" s="186" t="s">
        <v>145</v>
      </c>
      <c r="E819" s="177"/>
      <c r="F819" s="179">
        <v>650</v>
      </c>
      <c r="G819" s="179">
        <v>650</v>
      </c>
      <c r="H819" s="180">
        <v>650</v>
      </c>
      <c r="I819" s="173"/>
      <c r="J819" s="174"/>
      <c r="K819" s="174"/>
      <c r="L819" s="174"/>
      <c r="M819" s="174"/>
      <c r="N819" s="175"/>
      <c r="P819" s="11"/>
    </row>
    <row r="820" spans="1:16" s="1371" customFormat="1" ht="18" customHeight="1">
      <c r="A820" s="319">
        <v>813</v>
      </c>
      <c r="B820" s="1364"/>
      <c r="C820" s="1365"/>
      <c r="D820" s="1386" t="s">
        <v>453</v>
      </c>
      <c r="E820" s="1365"/>
      <c r="F820" s="1367"/>
      <c r="G820" s="1367"/>
      <c r="H820" s="1368"/>
      <c r="I820" s="1369">
        <f>SUM(J820:N820)</f>
        <v>650</v>
      </c>
      <c r="J820" s="1363"/>
      <c r="K820" s="1363"/>
      <c r="L820" s="1363"/>
      <c r="M820" s="1363"/>
      <c r="N820" s="1370">
        <v>650</v>
      </c>
      <c r="P820" s="1362"/>
    </row>
    <row r="821" spans="1:16" s="137" customFormat="1" ht="18" customHeight="1">
      <c r="A821" s="319">
        <v>814</v>
      </c>
      <c r="B821" s="1224"/>
      <c r="C821" s="1225"/>
      <c r="D821" s="766" t="s">
        <v>1080</v>
      </c>
      <c r="E821" s="1225"/>
      <c r="F821" s="1226"/>
      <c r="G821" s="1226"/>
      <c r="H821" s="1227"/>
      <c r="I821" s="181">
        <f>SUM(J821:N821)</f>
        <v>650</v>
      </c>
      <c r="J821" s="583">
        <v>0</v>
      </c>
      <c r="K821" s="583">
        <v>0</v>
      </c>
      <c r="L821" s="583">
        <v>0</v>
      </c>
      <c r="M821" s="583">
        <v>0</v>
      </c>
      <c r="N821" s="1115">
        <v>650</v>
      </c>
      <c r="P821" s="97"/>
    </row>
    <row r="822" spans="1:16" s="12" customFormat="1" ht="18" customHeight="1">
      <c r="A822" s="319">
        <v>815</v>
      </c>
      <c r="B822" s="168"/>
      <c r="C822" s="177"/>
      <c r="D822" s="176" t="s">
        <v>644</v>
      </c>
      <c r="E822" s="177"/>
      <c r="F822" s="179"/>
      <c r="G822" s="179"/>
      <c r="H822" s="180"/>
      <c r="I822" s="1047">
        <f>SUM(J822:N822)</f>
        <v>0</v>
      </c>
      <c r="J822" s="205"/>
      <c r="K822" s="205"/>
      <c r="L822" s="205"/>
      <c r="M822" s="205"/>
      <c r="N822" s="206"/>
      <c r="P822" s="11"/>
    </row>
    <row r="823" spans="1:16" s="12" customFormat="1" ht="18" customHeight="1">
      <c r="A823" s="319">
        <v>816</v>
      </c>
      <c r="B823" s="168"/>
      <c r="C823" s="177"/>
      <c r="D823" s="766" t="s">
        <v>1120</v>
      </c>
      <c r="E823" s="177"/>
      <c r="F823" s="179"/>
      <c r="G823" s="179"/>
      <c r="H823" s="180"/>
      <c r="I823" s="181">
        <f>SUM(J823:N823)</f>
        <v>650</v>
      </c>
      <c r="J823" s="583">
        <f>SUM(J821:J822)</f>
        <v>0</v>
      </c>
      <c r="K823" s="583">
        <f>SUM(K821:K822)</f>
        <v>0</v>
      </c>
      <c r="L823" s="583">
        <f>SUM(L821:L822)</f>
        <v>0</v>
      </c>
      <c r="M823" s="583">
        <f>SUM(M821:M822)</f>
        <v>0</v>
      </c>
      <c r="N823" s="1115">
        <f>SUM(N821:N822)</f>
        <v>650</v>
      </c>
      <c r="P823" s="11"/>
    </row>
    <row r="824" spans="1:16" s="12" customFormat="1" ht="18" customHeight="1">
      <c r="A824" s="319">
        <v>817</v>
      </c>
      <c r="B824" s="168"/>
      <c r="C824" s="177"/>
      <c r="D824" s="186" t="s">
        <v>146</v>
      </c>
      <c r="E824" s="177"/>
      <c r="F824" s="179">
        <v>650</v>
      </c>
      <c r="G824" s="179">
        <v>650</v>
      </c>
      <c r="H824" s="180">
        <v>650</v>
      </c>
      <c r="I824" s="173"/>
      <c r="J824" s="174"/>
      <c r="K824" s="174"/>
      <c r="L824" s="174"/>
      <c r="M824" s="174"/>
      <c r="N824" s="175"/>
      <c r="P824" s="11"/>
    </row>
    <row r="825" spans="1:16" s="1371" customFormat="1" ht="18" customHeight="1">
      <c r="A825" s="319">
        <v>818</v>
      </c>
      <c r="B825" s="1364"/>
      <c r="C825" s="1365"/>
      <c r="D825" s="1386" t="s">
        <v>453</v>
      </c>
      <c r="E825" s="1365"/>
      <c r="F825" s="1367"/>
      <c r="G825" s="1367"/>
      <c r="H825" s="1368"/>
      <c r="I825" s="1369">
        <f>SUM(J825:N825)</f>
        <v>650</v>
      </c>
      <c r="J825" s="1363"/>
      <c r="K825" s="1363"/>
      <c r="L825" s="1363"/>
      <c r="M825" s="1363"/>
      <c r="N825" s="1370">
        <v>650</v>
      </c>
      <c r="P825" s="1362"/>
    </row>
    <row r="826" spans="1:16" s="137" customFormat="1" ht="18" customHeight="1">
      <c r="A826" s="319">
        <v>819</v>
      </c>
      <c r="B826" s="1224"/>
      <c r="C826" s="1225"/>
      <c r="D826" s="766" t="s">
        <v>1080</v>
      </c>
      <c r="E826" s="1225"/>
      <c r="F826" s="1226"/>
      <c r="G826" s="1226"/>
      <c r="H826" s="1227"/>
      <c r="I826" s="181">
        <f>SUM(J826:N826)</f>
        <v>650</v>
      </c>
      <c r="J826" s="583">
        <v>0</v>
      </c>
      <c r="K826" s="583">
        <v>0</v>
      </c>
      <c r="L826" s="583">
        <v>0</v>
      </c>
      <c r="M826" s="583">
        <v>0</v>
      </c>
      <c r="N826" s="1115">
        <v>650</v>
      </c>
      <c r="P826" s="97"/>
    </row>
    <row r="827" spans="1:16" s="12" customFormat="1" ht="18" customHeight="1">
      <c r="A827" s="319">
        <v>820</v>
      </c>
      <c r="B827" s="168"/>
      <c r="C827" s="177"/>
      <c r="D827" s="176" t="s">
        <v>644</v>
      </c>
      <c r="E827" s="177"/>
      <c r="F827" s="179"/>
      <c r="G827" s="179"/>
      <c r="H827" s="180"/>
      <c r="I827" s="1047">
        <f>SUM(J827:N827)</f>
        <v>0</v>
      </c>
      <c r="J827" s="205"/>
      <c r="K827" s="205"/>
      <c r="L827" s="205"/>
      <c r="M827" s="205"/>
      <c r="N827" s="206"/>
      <c r="P827" s="11"/>
    </row>
    <row r="828" spans="1:16" s="12" customFormat="1" ht="18" customHeight="1">
      <c r="A828" s="319">
        <v>821</v>
      </c>
      <c r="B828" s="168"/>
      <c r="C828" s="177"/>
      <c r="D828" s="766" t="s">
        <v>1120</v>
      </c>
      <c r="E828" s="177"/>
      <c r="F828" s="179"/>
      <c r="G828" s="179"/>
      <c r="H828" s="180"/>
      <c r="I828" s="181">
        <f>SUM(J828:N828)</f>
        <v>650</v>
      </c>
      <c r="J828" s="583">
        <f>SUM(J826:J827)</f>
        <v>0</v>
      </c>
      <c r="K828" s="583">
        <f>SUM(K826:K827)</f>
        <v>0</v>
      </c>
      <c r="L828" s="583">
        <f>SUM(L826:L827)</f>
        <v>0</v>
      </c>
      <c r="M828" s="583">
        <f>SUM(M826:M827)</f>
        <v>0</v>
      </c>
      <c r="N828" s="1115">
        <f>SUM(N826:N827)</f>
        <v>650</v>
      </c>
      <c r="P828" s="11"/>
    </row>
    <row r="829" spans="1:16" s="12" customFormat="1" ht="18" customHeight="1">
      <c r="A829" s="319">
        <v>822</v>
      </c>
      <c r="B829" s="168"/>
      <c r="C829" s="177"/>
      <c r="D829" s="186" t="s">
        <v>147</v>
      </c>
      <c r="E829" s="177"/>
      <c r="F829" s="179">
        <v>650</v>
      </c>
      <c r="G829" s="179">
        <v>650</v>
      </c>
      <c r="H829" s="180">
        <v>650</v>
      </c>
      <c r="I829" s="173"/>
      <c r="J829" s="174"/>
      <c r="K829" s="174"/>
      <c r="L829" s="174"/>
      <c r="M829" s="174"/>
      <c r="N829" s="175"/>
      <c r="P829" s="11"/>
    </row>
    <row r="830" spans="1:16" s="1371" customFormat="1" ht="18" customHeight="1">
      <c r="A830" s="319">
        <v>823</v>
      </c>
      <c r="B830" s="1364"/>
      <c r="C830" s="1365"/>
      <c r="D830" s="1386" t="s">
        <v>453</v>
      </c>
      <c r="E830" s="1365"/>
      <c r="F830" s="1367"/>
      <c r="G830" s="1367"/>
      <c r="H830" s="1368"/>
      <c r="I830" s="1369">
        <f>SUM(J830:N830)</f>
        <v>650</v>
      </c>
      <c r="J830" s="1363"/>
      <c r="K830" s="1363"/>
      <c r="L830" s="1363"/>
      <c r="M830" s="1363"/>
      <c r="N830" s="1370">
        <v>650</v>
      </c>
      <c r="P830" s="1362"/>
    </row>
    <row r="831" spans="1:16" s="137" customFormat="1" ht="18" customHeight="1">
      <c r="A831" s="319">
        <v>824</v>
      </c>
      <c r="B831" s="1224"/>
      <c r="C831" s="1225"/>
      <c r="D831" s="766" t="s">
        <v>1080</v>
      </c>
      <c r="E831" s="1225"/>
      <c r="F831" s="1226"/>
      <c r="G831" s="1226"/>
      <c r="H831" s="1227"/>
      <c r="I831" s="181">
        <f>SUM(J831:N831)</f>
        <v>650</v>
      </c>
      <c r="J831" s="583">
        <v>0</v>
      </c>
      <c r="K831" s="583">
        <v>0</v>
      </c>
      <c r="L831" s="583">
        <v>0</v>
      </c>
      <c r="M831" s="583">
        <v>0</v>
      </c>
      <c r="N831" s="1115">
        <v>650</v>
      </c>
      <c r="P831" s="97"/>
    </row>
    <row r="832" spans="1:16" s="12" customFormat="1" ht="18" customHeight="1">
      <c r="A832" s="319">
        <v>825</v>
      </c>
      <c r="B832" s="168"/>
      <c r="C832" s="177"/>
      <c r="D832" s="176" t="s">
        <v>644</v>
      </c>
      <c r="E832" s="177"/>
      <c r="F832" s="179"/>
      <c r="G832" s="179"/>
      <c r="H832" s="180"/>
      <c r="I832" s="1047">
        <f>SUM(J832:N832)</f>
        <v>0</v>
      </c>
      <c r="J832" s="205"/>
      <c r="K832" s="205"/>
      <c r="L832" s="205"/>
      <c r="M832" s="205"/>
      <c r="N832" s="206"/>
      <c r="P832" s="11"/>
    </row>
    <row r="833" spans="1:16" s="12" customFormat="1" ht="18" customHeight="1">
      <c r="A833" s="319">
        <v>826</v>
      </c>
      <c r="B833" s="168"/>
      <c r="C833" s="177"/>
      <c r="D833" s="766" t="s">
        <v>1120</v>
      </c>
      <c r="E833" s="177"/>
      <c r="F833" s="179"/>
      <c r="G833" s="179"/>
      <c r="H833" s="180"/>
      <c r="I833" s="181">
        <f>SUM(J833:N833)</f>
        <v>650</v>
      </c>
      <c r="J833" s="583">
        <f>SUM(J831:J832)</f>
        <v>0</v>
      </c>
      <c r="K833" s="583">
        <f>SUM(K831:K832)</f>
        <v>0</v>
      </c>
      <c r="L833" s="583">
        <f>SUM(L831:L832)</f>
        <v>0</v>
      </c>
      <c r="M833" s="583">
        <f>SUM(M831:M832)</f>
        <v>0</v>
      </c>
      <c r="N833" s="1115">
        <f>SUM(N831:N832)</f>
        <v>650</v>
      </c>
      <c r="P833" s="11"/>
    </row>
    <row r="834" spans="1:16" s="12" customFormat="1" ht="18" customHeight="1">
      <c r="A834" s="319">
        <v>827</v>
      </c>
      <c r="B834" s="168"/>
      <c r="C834" s="177"/>
      <c r="D834" s="186" t="s">
        <v>148</v>
      </c>
      <c r="E834" s="177"/>
      <c r="F834" s="179">
        <v>650</v>
      </c>
      <c r="G834" s="179">
        <v>650</v>
      </c>
      <c r="H834" s="180">
        <v>650</v>
      </c>
      <c r="I834" s="173"/>
      <c r="J834" s="174"/>
      <c r="K834" s="174"/>
      <c r="L834" s="174"/>
      <c r="M834" s="174"/>
      <c r="N834" s="175"/>
      <c r="P834" s="11"/>
    </row>
    <row r="835" spans="1:16" s="1371" customFormat="1" ht="18" customHeight="1">
      <c r="A835" s="319">
        <v>828</v>
      </c>
      <c r="B835" s="1364"/>
      <c r="C835" s="1365"/>
      <c r="D835" s="1386" t="s">
        <v>453</v>
      </c>
      <c r="E835" s="1365"/>
      <c r="F835" s="1367"/>
      <c r="G835" s="1367"/>
      <c r="H835" s="1368"/>
      <c r="I835" s="1369">
        <f>SUM(J835:N835)</f>
        <v>650</v>
      </c>
      <c r="J835" s="1363"/>
      <c r="K835" s="1363"/>
      <c r="L835" s="1363"/>
      <c r="M835" s="1363"/>
      <c r="N835" s="1370">
        <v>650</v>
      </c>
      <c r="P835" s="1362"/>
    </row>
    <row r="836" spans="1:16" s="137" customFormat="1" ht="18" customHeight="1">
      <c r="A836" s="319">
        <v>829</v>
      </c>
      <c r="B836" s="1224"/>
      <c r="C836" s="1225"/>
      <c r="D836" s="766" t="s">
        <v>1080</v>
      </c>
      <c r="E836" s="1225"/>
      <c r="F836" s="1226"/>
      <c r="G836" s="1226"/>
      <c r="H836" s="1227"/>
      <c r="I836" s="181">
        <f>SUM(J836:N836)</f>
        <v>650</v>
      </c>
      <c r="J836" s="583">
        <v>0</v>
      </c>
      <c r="K836" s="583">
        <v>0</v>
      </c>
      <c r="L836" s="583">
        <v>0</v>
      </c>
      <c r="M836" s="583">
        <v>0</v>
      </c>
      <c r="N836" s="1115">
        <v>650</v>
      </c>
      <c r="P836" s="97"/>
    </row>
    <row r="837" spans="1:16" s="12" customFormat="1" ht="18" customHeight="1">
      <c r="A837" s="319">
        <v>830</v>
      </c>
      <c r="B837" s="168"/>
      <c r="C837" s="177"/>
      <c r="D837" s="176" t="s">
        <v>644</v>
      </c>
      <c r="E837" s="177"/>
      <c r="F837" s="179"/>
      <c r="G837" s="179"/>
      <c r="H837" s="180"/>
      <c r="I837" s="1047">
        <f>SUM(J837:N837)</f>
        <v>0</v>
      </c>
      <c r="J837" s="205"/>
      <c r="K837" s="205"/>
      <c r="L837" s="205"/>
      <c r="M837" s="205"/>
      <c r="N837" s="206"/>
      <c r="P837" s="11"/>
    </row>
    <row r="838" spans="1:16" s="12" customFormat="1" ht="18" customHeight="1">
      <c r="A838" s="319">
        <v>831</v>
      </c>
      <c r="B838" s="168"/>
      <c r="C838" s="177"/>
      <c r="D838" s="766" t="s">
        <v>1120</v>
      </c>
      <c r="E838" s="177"/>
      <c r="F838" s="179"/>
      <c r="G838" s="179"/>
      <c r="H838" s="180"/>
      <c r="I838" s="181">
        <f>SUM(J838:N838)</f>
        <v>650</v>
      </c>
      <c r="J838" s="583">
        <f>SUM(J836:J837)</f>
        <v>0</v>
      </c>
      <c r="K838" s="583">
        <f>SUM(K836:K837)</f>
        <v>0</v>
      </c>
      <c r="L838" s="583">
        <f>SUM(L836:L837)</f>
        <v>0</v>
      </c>
      <c r="M838" s="583">
        <f>SUM(M836:M837)</f>
        <v>0</v>
      </c>
      <c r="N838" s="1115">
        <f>SUM(N836:N837)</f>
        <v>650</v>
      </c>
      <c r="P838" s="11"/>
    </row>
    <row r="839" spans="1:16" s="3" customFormat="1" ht="22.5" customHeight="1">
      <c r="A839" s="319">
        <v>832</v>
      </c>
      <c r="B839" s="144"/>
      <c r="C839" s="145">
        <f>C809+1</f>
        <v>129</v>
      </c>
      <c r="D839" s="146" t="s">
        <v>157</v>
      </c>
      <c r="E839" s="145" t="s">
        <v>24</v>
      </c>
      <c r="F839" s="147">
        <v>1461</v>
      </c>
      <c r="G839" s="147"/>
      <c r="H839" s="148">
        <v>1461</v>
      </c>
      <c r="I839" s="157"/>
      <c r="J839" s="158"/>
      <c r="K839" s="158"/>
      <c r="L839" s="158"/>
      <c r="M839" s="158"/>
      <c r="N839" s="159"/>
      <c r="O839" s="11"/>
      <c r="P839" s="11"/>
    </row>
    <row r="840" spans="1:16" s="3" customFormat="1" ht="18" customHeight="1">
      <c r="A840" s="319">
        <v>833</v>
      </c>
      <c r="B840" s="222"/>
      <c r="C840" s="145"/>
      <c r="D840" s="751" t="s">
        <v>1080</v>
      </c>
      <c r="E840" s="188"/>
      <c r="F840" s="242"/>
      <c r="G840" s="242"/>
      <c r="H840" s="243"/>
      <c r="I840" s="157">
        <f>SUM(J840:N840)</f>
        <v>0</v>
      </c>
      <c r="J840" s="241">
        <v>0</v>
      </c>
      <c r="K840" s="241">
        <v>0</v>
      </c>
      <c r="L840" s="241">
        <v>0</v>
      </c>
      <c r="M840" s="241">
        <v>0</v>
      </c>
      <c r="N840" s="253">
        <v>0</v>
      </c>
      <c r="O840" s="11"/>
      <c r="P840" s="11"/>
    </row>
    <row r="841" spans="1:16" s="3" customFormat="1" ht="18.75" customHeight="1">
      <c r="A841" s="319">
        <v>834</v>
      </c>
      <c r="B841" s="222"/>
      <c r="C841" s="145"/>
      <c r="D841" s="750" t="s">
        <v>644</v>
      </c>
      <c r="E841" s="188"/>
      <c r="F841" s="242"/>
      <c r="G841" s="242"/>
      <c r="H841" s="243"/>
      <c r="I841" s="157">
        <f>SUM(J841:N841)</f>
        <v>0</v>
      </c>
      <c r="J841" s="241"/>
      <c r="K841" s="241"/>
      <c r="L841" s="241"/>
      <c r="M841" s="241"/>
      <c r="N841" s="253"/>
      <c r="O841" s="11"/>
      <c r="P841" s="11"/>
    </row>
    <row r="842" spans="1:16" s="3" customFormat="1" ht="18" customHeight="1">
      <c r="A842" s="319">
        <v>835</v>
      </c>
      <c r="B842" s="222"/>
      <c r="C842" s="145"/>
      <c r="D842" s="751" t="s">
        <v>1120</v>
      </c>
      <c r="E842" s="188"/>
      <c r="F842" s="242"/>
      <c r="G842" s="242"/>
      <c r="H842" s="243"/>
      <c r="I842" s="157">
        <f>SUM(J842:N842)</f>
        <v>0</v>
      </c>
      <c r="J842" s="150">
        <f>SUM(J840:J841)</f>
        <v>0</v>
      </c>
      <c r="K842" s="150">
        <f>SUM(K840:K841)</f>
        <v>0</v>
      </c>
      <c r="L842" s="150">
        <f>SUM(L840:L841)</f>
        <v>0</v>
      </c>
      <c r="M842" s="150">
        <f>SUM(M840:M841)</f>
        <v>0</v>
      </c>
      <c r="N842" s="151">
        <f>SUM(N840:N841)</f>
        <v>0</v>
      </c>
      <c r="O842" s="11"/>
      <c r="P842" s="11"/>
    </row>
    <row r="843" spans="1:16" s="204" customFormat="1" ht="22.5" customHeight="1">
      <c r="A843" s="319">
        <v>836</v>
      </c>
      <c r="B843" s="200"/>
      <c r="C843" s="145">
        <f>C839+1</f>
        <v>130</v>
      </c>
      <c r="D843" s="146" t="s">
        <v>156</v>
      </c>
      <c r="E843" s="188" t="s">
        <v>25</v>
      </c>
      <c r="F843" s="242">
        <v>7913</v>
      </c>
      <c r="G843" s="242"/>
      <c r="H843" s="243">
        <v>7415</v>
      </c>
      <c r="I843" s="157"/>
      <c r="J843" s="150"/>
      <c r="K843" s="150"/>
      <c r="L843" s="150"/>
      <c r="M843" s="150"/>
      <c r="N843" s="151"/>
      <c r="O843" s="137"/>
      <c r="P843" s="11"/>
    </row>
    <row r="844" spans="1:16" s="204" customFormat="1" ht="18" customHeight="1">
      <c r="A844" s="319">
        <v>837</v>
      </c>
      <c r="B844" s="200"/>
      <c r="C844" s="145"/>
      <c r="D844" s="751" t="s">
        <v>1080</v>
      </c>
      <c r="E844" s="188"/>
      <c r="F844" s="242"/>
      <c r="G844" s="242"/>
      <c r="H844" s="243"/>
      <c r="I844" s="157">
        <f>SUM(J844:N844)</f>
        <v>8455</v>
      </c>
      <c r="J844" s="150">
        <v>0</v>
      </c>
      <c r="K844" s="150">
        <v>0</v>
      </c>
      <c r="L844" s="150">
        <v>0</v>
      </c>
      <c r="M844" s="150">
        <v>0</v>
      </c>
      <c r="N844" s="151">
        <v>8455</v>
      </c>
      <c r="O844" s="137"/>
      <c r="P844" s="11"/>
    </row>
    <row r="845" spans="1:16" s="204" customFormat="1" ht="18" customHeight="1">
      <c r="A845" s="319">
        <v>838</v>
      </c>
      <c r="B845" s="200"/>
      <c r="C845" s="145"/>
      <c r="D845" s="750" t="s">
        <v>1218</v>
      </c>
      <c r="E845" s="188"/>
      <c r="F845" s="242"/>
      <c r="G845" s="242"/>
      <c r="H845" s="243"/>
      <c r="I845" s="1047">
        <f>SUM(J845:N845)</f>
        <v>1120</v>
      </c>
      <c r="J845" s="756"/>
      <c r="K845" s="756"/>
      <c r="L845" s="756"/>
      <c r="M845" s="756"/>
      <c r="N845" s="163">
        <v>1120</v>
      </c>
      <c r="O845" s="137"/>
      <c r="P845" s="11"/>
    </row>
    <row r="846" spans="1:16" s="204" customFormat="1" ht="18" customHeight="1">
      <c r="A846" s="319">
        <v>839</v>
      </c>
      <c r="B846" s="200"/>
      <c r="C846" s="145"/>
      <c r="D846" s="751" t="s">
        <v>1120</v>
      </c>
      <c r="E846" s="188"/>
      <c r="F846" s="242"/>
      <c r="G846" s="242"/>
      <c r="H846" s="243"/>
      <c r="I846" s="157">
        <f>SUM(J846:N846)</f>
        <v>9575</v>
      </c>
      <c r="J846" s="150">
        <f>SUM(J844:J845)</f>
        <v>0</v>
      </c>
      <c r="K846" s="150">
        <f>SUM(K844:K845)</f>
        <v>0</v>
      </c>
      <c r="L846" s="150">
        <f>SUM(L844:L845)</f>
        <v>0</v>
      </c>
      <c r="M846" s="150">
        <f>SUM(M844:M845)</f>
        <v>0</v>
      </c>
      <c r="N846" s="151">
        <f>SUM(N844:N845)</f>
        <v>9575</v>
      </c>
      <c r="O846" s="137"/>
      <c r="P846" s="11"/>
    </row>
    <row r="847" spans="1:16" s="204" customFormat="1" ht="22.5" customHeight="1">
      <c r="A847" s="319">
        <v>840</v>
      </c>
      <c r="B847" s="200"/>
      <c r="C847" s="145">
        <f>C843+1</f>
        <v>131</v>
      </c>
      <c r="D847" s="146" t="s">
        <v>460</v>
      </c>
      <c r="E847" s="188" t="s">
        <v>25</v>
      </c>
      <c r="F847" s="160"/>
      <c r="G847" s="160"/>
      <c r="H847" s="243"/>
      <c r="I847" s="157"/>
      <c r="J847" s="150"/>
      <c r="K847" s="150"/>
      <c r="L847" s="150"/>
      <c r="M847" s="150"/>
      <c r="N847" s="151"/>
      <c r="O847" s="137"/>
      <c r="P847" s="11"/>
    </row>
    <row r="848" spans="1:16" s="204" customFormat="1" ht="18" customHeight="1">
      <c r="A848" s="319">
        <v>841</v>
      </c>
      <c r="B848" s="200"/>
      <c r="C848" s="145"/>
      <c r="D848" s="751" t="s">
        <v>1080</v>
      </c>
      <c r="E848" s="188"/>
      <c r="F848" s="160"/>
      <c r="G848" s="160"/>
      <c r="H848" s="243"/>
      <c r="I848" s="157">
        <f>SUM(J848:N848)</f>
        <v>350</v>
      </c>
      <c r="J848" s="150">
        <v>0</v>
      </c>
      <c r="K848" s="150">
        <v>0</v>
      </c>
      <c r="L848" s="150">
        <v>350</v>
      </c>
      <c r="M848" s="150">
        <v>0</v>
      </c>
      <c r="N848" s="151">
        <v>0</v>
      </c>
      <c r="O848" s="137"/>
      <c r="P848" s="11"/>
    </row>
    <row r="849" spans="1:16" s="204" customFormat="1" ht="18" customHeight="1">
      <c r="A849" s="319">
        <v>842</v>
      </c>
      <c r="B849" s="200"/>
      <c r="C849" s="145"/>
      <c r="D849" s="750" t="s">
        <v>839</v>
      </c>
      <c r="E849" s="188"/>
      <c r="F849" s="160"/>
      <c r="G849" s="160"/>
      <c r="H849" s="243"/>
      <c r="I849" s="1047">
        <f>SUM(J849:N849)</f>
        <v>0</v>
      </c>
      <c r="J849" s="756"/>
      <c r="K849" s="756"/>
      <c r="L849" s="756"/>
      <c r="M849" s="202"/>
      <c r="N849" s="203"/>
      <c r="O849" s="137"/>
      <c r="P849" s="11"/>
    </row>
    <row r="850" spans="1:16" s="204" customFormat="1" ht="18" customHeight="1">
      <c r="A850" s="319">
        <v>843</v>
      </c>
      <c r="B850" s="200"/>
      <c r="C850" s="145"/>
      <c r="D850" s="751" t="s">
        <v>1120</v>
      </c>
      <c r="E850" s="188"/>
      <c r="F850" s="160"/>
      <c r="G850" s="160"/>
      <c r="H850" s="243"/>
      <c r="I850" s="157">
        <f>SUM(J850:N850)</f>
        <v>350</v>
      </c>
      <c r="J850" s="150">
        <f>SUM(J848:J849)</f>
        <v>0</v>
      </c>
      <c r="K850" s="150">
        <f>SUM(K848:K849)</f>
        <v>0</v>
      </c>
      <c r="L850" s="150">
        <f>SUM(L848:L849)</f>
        <v>350</v>
      </c>
      <c r="M850" s="150">
        <f>SUM(M848:M849)</f>
        <v>0</v>
      </c>
      <c r="N850" s="151">
        <f>SUM(N848:N849)</f>
        <v>0</v>
      </c>
      <c r="O850" s="137"/>
      <c r="P850" s="11"/>
    </row>
    <row r="851" spans="1:16" s="204" customFormat="1" ht="22.5" customHeight="1">
      <c r="A851" s="319">
        <v>844</v>
      </c>
      <c r="B851" s="200"/>
      <c r="C851" s="145">
        <f>C847+1</f>
        <v>132</v>
      </c>
      <c r="D851" s="154" t="s">
        <v>608</v>
      </c>
      <c r="E851" s="188" t="s">
        <v>24</v>
      </c>
      <c r="F851" s="160"/>
      <c r="G851" s="160"/>
      <c r="H851" s="243"/>
      <c r="I851" s="157"/>
      <c r="J851" s="241"/>
      <c r="K851" s="241"/>
      <c r="L851" s="241"/>
      <c r="M851" s="150"/>
      <c r="N851" s="151"/>
      <c r="O851" s="137"/>
      <c r="P851" s="11"/>
    </row>
    <row r="852" spans="1:16" s="1378" customFormat="1" ht="18" customHeight="1">
      <c r="A852" s="319">
        <v>845</v>
      </c>
      <c r="B852" s="1372"/>
      <c r="C852" s="1389"/>
      <c r="D852" s="1356" t="s">
        <v>453</v>
      </c>
      <c r="E852" s="1380"/>
      <c r="F852" s="1374"/>
      <c r="G852" s="1374"/>
      <c r="H852" s="1382"/>
      <c r="I852" s="1359">
        <f>SUM(J852:N852)</f>
        <v>5000</v>
      </c>
      <c r="J852" s="1383"/>
      <c r="K852" s="1383"/>
      <c r="L852" s="1383">
        <v>5000</v>
      </c>
      <c r="M852" s="1383"/>
      <c r="N852" s="1384"/>
      <c r="O852" s="1371"/>
      <c r="P852" s="1362"/>
    </row>
    <row r="853" spans="1:16" s="204" customFormat="1" ht="18" customHeight="1">
      <c r="A853" s="319">
        <v>846</v>
      </c>
      <c r="B853" s="200"/>
      <c r="C853" s="1238"/>
      <c r="D853" s="751" t="s">
        <v>1080</v>
      </c>
      <c r="E853" s="1234"/>
      <c r="F853" s="1232"/>
      <c r="G853" s="1232"/>
      <c r="H853" s="1236"/>
      <c r="I853" s="157">
        <f>SUM(J853:N853)</f>
        <v>5000</v>
      </c>
      <c r="J853" s="150">
        <v>0</v>
      </c>
      <c r="K853" s="150">
        <v>0</v>
      </c>
      <c r="L853" s="150">
        <v>5000</v>
      </c>
      <c r="M853" s="150">
        <v>0</v>
      </c>
      <c r="N853" s="151">
        <v>0</v>
      </c>
      <c r="O853" s="137"/>
      <c r="P853" s="97"/>
    </row>
    <row r="854" spans="1:16" s="204" customFormat="1" ht="18" customHeight="1">
      <c r="A854" s="319">
        <v>847</v>
      </c>
      <c r="B854" s="200"/>
      <c r="C854" s="145"/>
      <c r="D854" s="750" t="s">
        <v>644</v>
      </c>
      <c r="E854" s="188"/>
      <c r="F854" s="160"/>
      <c r="G854" s="160"/>
      <c r="H854" s="243"/>
      <c r="I854" s="1047">
        <f>SUM(J854:N854)</f>
        <v>0</v>
      </c>
      <c r="J854" s="756"/>
      <c r="K854" s="756"/>
      <c r="L854" s="756"/>
      <c r="M854" s="202"/>
      <c r="N854" s="203"/>
      <c r="O854" s="137"/>
      <c r="P854" s="11"/>
    </row>
    <row r="855" spans="1:16" s="204" customFormat="1" ht="18" customHeight="1">
      <c r="A855" s="319">
        <v>848</v>
      </c>
      <c r="B855" s="200"/>
      <c r="C855" s="145"/>
      <c r="D855" s="751" t="s">
        <v>1120</v>
      </c>
      <c r="E855" s="188"/>
      <c r="F855" s="160"/>
      <c r="G855" s="160"/>
      <c r="H855" s="243"/>
      <c r="I855" s="157">
        <f>SUM(J855:N855)</f>
        <v>5000</v>
      </c>
      <c r="J855" s="150">
        <f>SUM(J853:J854)</f>
        <v>0</v>
      </c>
      <c r="K855" s="150">
        <f>SUM(K853:K854)</f>
        <v>0</v>
      </c>
      <c r="L855" s="150">
        <f>SUM(L853:L854)</f>
        <v>5000</v>
      </c>
      <c r="M855" s="150">
        <f>SUM(M853:M854)</f>
        <v>0</v>
      </c>
      <c r="N855" s="151">
        <f>SUM(N853:N854)</f>
        <v>0</v>
      </c>
      <c r="O855" s="137"/>
      <c r="P855" s="11"/>
    </row>
    <row r="856" spans="1:16" s="204" customFormat="1" ht="22.5" customHeight="1">
      <c r="A856" s="319">
        <v>849</v>
      </c>
      <c r="B856" s="200"/>
      <c r="C856" s="145">
        <f>C851+1</f>
        <v>133</v>
      </c>
      <c r="D856" s="154" t="s">
        <v>463</v>
      </c>
      <c r="E856" s="188" t="s">
        <v>25</v>
      </c>
      <c r="F856" s="160"/>
      <c r="G856" s="160"/>
      <c r="H856" s="243">
        <v>2416</v>
      </c>
      <c r="I856" s="157"/>
      <c r="J856" s="150"/>
      <c r="K856" s="150"/>
      <c r="L856" s="150"/>
      <c r="M856" s="150"/>
      <c r="N856" s="151"/>
      <c r="O856" s="137"/>
      <c r="P856" s="11"/>
    </row>
    <row r="857" spans="1:16" s="204" customFormat="1" ht="18" customHeight="1">
      <c r="A857" s="319">
        <v>850</v>
      </c>
      <c r="B857" s="200"/>
      <c r="C857" s="145"/>
      <c r="D857" s="751" t="s">
        <v>1080</v>
      </c>
      <c r="E857" s="188"/>
      <c r="F857" s="160"/>
      <c r="G857" s="160"/>
      <c r="H857" s="243"/>
      <c r="I857" s="157">
        <f>SUM(J857:N857)</f>
        <v>884</v>
      </c>
      <c r="J857" s="150">
        <v>0</v>
      </c>
      <c r="K857" s="150">
        <v>0</v>
      </c>
      <c r="L857" s="150">
        <v>884</v>
      </c>
      <c r="M857" s="150">
        <v>0</v>
      </c>
      <c r="N857" s="151">
        <v>0</v>
      </c>
      <c r="O857" s="137"/>
      <c r="P857" s="11"/>
    </row>
    <row r="858" spans="1:16" s="204" customFormat="1" ht="18" customHeight="1">
      <c r="A858" s="319">
        <v>851</v>
      </c>
      <c r="B858" s="200"/>
      <c r="C858" s="145"/>
      <c r="D858" s="750" t="s">
        <v>839</v>
      </c>
      <c r="E858" s="188"/>
      <c r="F858" s="160"/>
      <c r="G858" s="160"/>
      <c r="H858" s="243"/>
      <c r="I858" s="1047">
        <f>SUM(J858:N858)</f>
        <v>0</v>
      </c>
      <c r="J858" s="756"/>
      <c r="K858" s="756"/>
      <c r="L858" s="756"/>
      <c r="M858" s="202"/>
      <c r="N858" s="203"/>
      <c r="O858" s="137"/>
      <c r="P858" s="11"/>
    </row>
    <row r="859" spans="1:16" s="204" customFormat="1" ht="18" customHeight="1">
      <c r="A859" s="319">
        <v>852</v>
      </c>
      <c r="B859" s="200"/>
      <c r="C859" s="145"/>
      <c r="D859" s="751" t="s">
        <v>1120</v>
      </c>
      <c r="E859" s="188"/>
      <c r="F859" s="160"/>
      <c r="G859" s="160"/>
      <c r="H859" s="243"/>
      <c r="I859" s="157">
        <f>SUM(J859:N859)</f>
        <v>884</v>
      </c>
      <c r="J859" s="150">
        <f>SUM(J857:J858)</f>
        <v>0</v>
      </c>
      <c r="K859" s="150">
        <f>SUM(K857:K858)</f>
        <v>0</v>
      </c>
      <c r="L859" s="150">
        <f>SUM(L857:L858)</f>
        <v>884</v>
      </c>
      <c r="M859" s="150">
        <f>SUM(M857:M858)</f>
        <v>0</v>
      </c>
      <c r="N859" s="151">
        <f>SUM(N857:N858)</f>
        <v>0</v>
      </c>
      <c r="O859" s="137"/>
      <c r="P859" s="11"/>
    </row>
    <row r="860" spans="1:16" s="204" customFormat="1" ht="22.5" customHeight="1">
      <c r="A860" s="319">
        <v>853</v>
      </c>
      <c r="B860" s="200"/>
      <c r="C860" s="145">
        <f>C856+1</f>
        <v>134</v>
      </c>
      <c r="D860" s="154" t="s">
        <v>416</v>
      </c>
      <c r="E860" s="188" t="s">
        <v>25</v>
      </c>
      <c r="F860" s="242">
        <v>128</v>
      </c>
      <c r="G860" s="160"/>
      <c r="H860" s="243">
        <v>2263</v>
      </c>
      <c r="I860" s="157"/>
      <c r="J860" s="150"/>
      <c r="K860" s="150"/>
      <c r="L860" s="150"/>
      <c r="M860" s="150"/>
      <c r="N860" s="151"/>
      <c r="O860" s="137"/>
      <c r="P860" s="11"/>
    </row>
    <row r="861" spans="1:16" s="204" customFormat="1" ht="18" customHeight="1">
      <c r="A861" s="319">
        <v>854</v>
      </c>
      <c r="B861" s="200"/>
      <c r="C861" s="145"/>
      <c r="D861" s="751" t="s">
        <v>1080</v>
      </c>
      <c r="E861" s="188"/>
      <c r="F861" s="242"/>
      <c r="G861" s="160"/>
      <c r="H861" s="243"/>
      <c r="I861" s="157">
        <f>SUM(J861:N861)</f>
        <v>0</v>
      </c>
      <c r="J861" s="150">
        <v>0</v>
      </c>
      <c r="K861" s="150">
        <v>0</v>
      </c>
      <c r="L861" s="150">
        <v>0</v>
      </c>
      <c r="M861" s="150">
        <v>0</v>
      </c>
      <c r="N861" s="151">
        <v>0</v>
      </c>
      <c r="O861" s="137"/>
      <c r="P861" s="11"/>
    </row>
    <row r="862" spans="1:16" s="204" customFormat="1" ht="18" customHeight="1">
      <c r="A862" s="319">
        <v>855</v>
      </c>
      <c r="B862" s="200"/>
      <c r="C862" s="145"/>
      <c r="D862" s="750" t="s">
        <v>644</v>
      </c>
      <c r="E862" s="188"/>
      <c r="F862" s="160"/>
      <c r="G862" s="160"/>
      <c r="H862" s="243"/>
      <c r="I862" s="1047">
        <f>SUM(J862:N862)</f>
        <v>0</v>
      </c>
      <c r="J862" s="202"/>
      <c r="K862" s="202"/>
      <c r="L862" s="756"/>
      <c r="M862" s="202"/>
      <c r="N862" s="203"/>
      <c r="O862" s="137"/>
      <c r="P862" s="11"/>
    </row>
    <row r="863" spans="1:16" s="204" customFormat="1" ht="18" customHeight="1">
      <c r="A863" s="319">
        <v>856</v>
      </c>
      <c r="B863" s="200"/>
      <c r="C863" s="145"/>
      <c r="D863" s="751" t="s">
        <v>1120</v>
      </c>
      <c r="E863" s="188"/>
      <c r="F863" s="160"/>
      <c r="G863" s="160"/>
      <c r="H863" s="243"/>
      <c r="I863" s="157">
        <f>SUM(J863:N863)</f>
        <v>0</v>
      </c>
      <c r="J863" s="150">
        <f>SUM(J861:J862)</f>
        <v>0</v>
      </c>
      <c r="K863" s="150">
        <f>SUM(K861:K862)</f>
        <v>0</v>
      </c>
      <c r="L863" s="150">
        <f>SUM(L861:L862)</f>
        <v>0</v>
      </c>
      <c r="M863" s="150">
        <f>SUM(M861:M862)</f>
        <v>0</v>
      </c>
      <c r="N863" s="151">
        <f>SUM(N861:N862)</f>
        <v>0</v>
      </c>
      <c r="O863" s="137"/>
      <c r="P863" s="11"/>
    </row>
    <row r="864" spans="1:16" s="204" customFormat="1" ht="22.5" customHeight="1">
      <c r="A864" s="319">
        <v>857</v>
      </c>
      <c r="B864" s="200"/>
      <c r="C864" s="145">
        <f>C860+1</f>
        <v>135</v>
      </c>
      <c r="D864" s="154" t="s">
        <v>461</v>
      </c>
      <c r="E864" s="188" t="s">
        <v>25</v>
      </c>
      <c r="F864" s="160"/>
      <c r="G864" s="160"/>
      <c r="H864" s="243"/>
      <c r="I864" s="157"/>
      <c r="J864" s="150"/>
      <c r="K864" s="150"/>
      <c r="L864" s="150"/>
      <c r="M864" s="150"/>
      <c r="N864" s="151"/>
      <c r="O864" s="137"/>
      <c r="P864" s="11"/>
    </row>
    <row r="865" spans="1:16" s="204" customFormat="1" ht="18" customHeight="1">
      <c r="A865" s="319">
        <v>858</v>
      </c>
      <c r="B865" s="200"/>
      <c r="C865" s="145"/>
      <c r="D865" s="751" t="s">
        <v>1080</v>
      </c>
      <c r="E865" s="188"/>
      <c r="F865" s="160"/>
      <c r="G865" s="160"/>
      <c r="H865" s="243"/>
      <c r="I865" s="157">
        <f>SUM(J865:N865)</f>
        <v>1560</v>
      </c>
      <c r="J865" s="150">
        <v>0</v>
      </c>
      <c r="K865" s="150">
        <v>0</v>
      </c>
      <c r="L865" s="150">
        <v>1560</v>
      </c>
      <c r="M865" s="150">
        <v>0</v>
      </c>
      <c r="N865" s="151">
        <v>0</v>
      </c>
      <c r="O865" s="137"/>
      <c r="P865" s="11"/>
    </row>
    <row r="866" spans="1:16" s="204" customFormat="1" ht="18" customHeight="1">
      <c r="A866" s="319">
        <v>859</v>
      </c>
      <c r="B866" s="200"/>
      <c r="C866" s="145"/>
      <c r="D866" s="750" t="s">
        <v>644</v>
      </c>
      <c r="E866" s="188"/>
      <c r="F866" s="160"/>
      <c r="G866" s="160"/>
      <c r="H866" s="161"/>
      <c r="I866" s="1047">
        <f>SUM(J866:N866)</f>
        <v>0</v>
      </c>
      <c r="J866" s="202"/>
      <c r="K866" s="202"/>
      <c r="L866" s="756"/>
      <c r="M866" s="202"/>
      <c r="N866" s="203"/>
      <c r="O866" s="137"/>
      <c r="P866" s="11"/>
    </row>
    <row r="867" spans="1:16" s="204" customFormat="1" ht="18" customHeight="1">
      <c r="A867" s="319">
        <v>860</v>
      </c>
      <c r="B867" s="200"/>
      <c r="C867" s="145"/>
      <c r="D867" s="751" t="s">
        <v>1120</v>
      </c>
      <c r="E867" s="188"/>
      <c r="F867" s="160"/>
      <c r="G867" s="160"/>
      <c r="H867" s="161"/>
      <c r="I867" s="157">
        <f>SUM(J867:N867)</f>
        <v>1560</v>
      </c>
      <c r="J867" s="150">
        <f>SUM(J865:J866)</f>
        <v>0</v>
      </c>
      <c r="K867" s="150">
        <f>SUM(K865:K866)</f>
        <v>0</v>
      </c>
      <c r="L867" s="150">
        <f>SUM(L865:L866)</f>
        <v>1560</v>
      </c>
      <c r="M867" s="150">
        <f>SUM(M865:M866)</f>
        <v>0</v>
      </c>
      <c r="N867" s="151">
        <f>SUM(N865:N866)</f>
        <v>0</v>
      </c>
      <c r="O867" s="137"/>
      <c r="P867" s="11"/>
    </row>
    <row r="868" spans="1:16" s="204" customFormat="1" ht="22.5" customHeight="1">
      <c r="A868" s="319">
        <v>861</v>
      </c>
      <c r="B868" s="200"/>
      <c r="C868" s="145">
        <f>C864+1</f>
        <v>136</v>
      </c>
      <c r="D868" s="727" t="s">
        <v>617</v>
      </c>
      <c r="E868" s="188" t="s">
        <v>25</v>
      </c>
      <c r="F868" s="160"/>
      <c r="G868" s="160"/>
      <c r="H868" s="161"/>
      <c r="I868" s="157"/>
      <c r="J868" s="150"/>
      <c r="K868" s="150"/>
      <c r="L868" s="150"/>
      <c r="M868" s="150"/>
      <c r="N868" s="151"/>
      <c r="O868" s="137"/>
      <c r="P868" s="11"/>
    </row>
    <row r="869" spans="1:16" s="204" customFormat="1" ht="18" customHeight="1">
      <c r="A869" s="319">
        <v>862</v>
      </c>
      <c r="B869" s="200"/>
      <c r="C869" s="145"/>
      <c r="D869" s="751" t="s">
        <v>1080</v>
      </c>
      <c r="E869" s="188"/>
      <c r="F869" s="160"/>
      <c r="G869" s="160"/>
      <c r="H869" s="161"/>
      <c r="I869" s="157">
        <f>SUM(J869:N869)</f>
        <v>48986</v>
      </c>
      <c r="J869" s="150">
        <v>0</v>
      </c>
      <c r="K869" s="150">
        <v>0</v>
      </c>
      <c r="L869" s="150">
        <v>48986</v>
      </c>
      <c r="M869" s="150">
        <v>0</v>
      </c>
      <c r="N869" s="151">
        <v>0</v>
      </c>
      <c r="O869" s="137"/>
      <c r="P869" s="11"/>
    </row>
    <row r="870" spans="1:16" s="96" customFormat="1" ht="18" customHeight="1">
      <c r="A870" s="319">
        <v>863</v>
      </c>
      <c r="B870" s="162"/>
      <c r="C870" s="145"/>
      <c r="D870" s="750" t="s">
        <v>839</v>
      </c>
      <c r="E870" s="188"/>
      <c r="F870" s="242"/>
      <c r="G870" s="242"/>
      <c r="H870" s="243"/>
      <c r="I870" s="1047">
        <f>SUM(J870:N870)</f>
        <v>0</v>
      </c>
      <c r="J870" s="756"/>
      <c r="K870" s="756"/>
      <c r="L870" s="756"/>
      <c r="M870" s="756"/>
      <c r="N870" s="163"/>
      <c r="O870" s="97"/>
      <c r="P870" s="11"/>
    </row>
    <row r="871" spans="1:16" s="96" customFormat="1" ht="18" customHeight="1">
      <c r="A871" s="319">
        <v>864</v>
      </c>
      <c r="B871" s="162"/>
      <c r="C871" s="145"/>
      <c r="D871" s="751" t="s">
        <v>1120</v>
      </c>
      <c r="E871" s="188"/>
      <c r="F871" s="242"/>
      <c r="G871" s="242"/>
      <c r="H871" s="243"/>
      <c r="I871" s="157">
        <f>SUM(J871:N871)</f>
        <v>48986</v>
      </c>
      <c r="J871" s="150">
        <f>SUM(J869:J870)</f>
        <v>0</v>
      </c>
      <c r="K871" s="150">
        <f>SUM(K869:K870)</f>
        <v>0</v>
      </c>
      <c r="L871" s="150">
        <f>SUM(L869:L870)</f>
        <v>48986</v>
      </c>
      <c r="M871" s="150">
        <f>SUM(M869:M870)</f>
        <v>0</v>
      </c>
      <c r="N871" s="151">
        <f>SUM(N869:N870)</f>
        <v>0</v>
      </c>
      <c r="O871" s="97"/>
      <c r="P871" s="11"/>
    </row>
    <row r="872" spans="1:14" s="11" customFormat="1" ht="18" customHeight="1">
      <c r="A872" s="319">
        <v>865</v>
      </c>
      <c r="B872" s="152"/>
      <c r="C872" s="153">
        <f>C868+1</f>
        <v>137</v>
      </c>
      <c r="D872" s="154" t="s">
        <v>1032</v>
      </c>
      <c r="E872" s="182" t="s">
        <v>25</v>
      </c>
      <c r="F872" s="155"/>
      <c r="G872" s="155"/>
      <c r="H872" s="156"/>
      <c r="I872" s="157"/>
      <c r="J872" s="592"/>
      <c r="K872" s="592"/>
      <c r="L872" s="592"/>
      <c r="M872" s="592"/>
      <c r="N872" s="584"/>
    </row>
    <row r="873" spans="1:14" s="11" customFormat="1" ht="18" customHeight="1">
      <c r="A873" s="319">
        <v>866</v>
      </c>
      <c r="B873" s="152"/>
      <c r="C873" s="153"/>
      <c r="D873" s="751" t="s">
        <v>1080</v>
      </c>
      <c r="E873" s="182"/>
      <c r="F873" s="155"/>
      <c r="G873" s="155"/>
      <c r="H873" s="156"/>
      <c r="I873" s="157">
        <f>SUM(J873:N873)</f>
        <v>100</v>
      </c>
      <c r="J873" s="592"/>
      <c r="K873" s="592"/>
      <c r="L873" s="592">
        <v>0</v>
      </c>
      <c r="M873" s="592"/>
      <c r="N873" s="584">
        <v>100</v>
      </c>
    </row>
    <row r="874" spans="1:14" s="11" customFormat="1" ht="18" customHeight="1">
      <c r="A874" s="319">
        <v>867</v>
      </c>
      <c r="B874" s="152"/>
      <c r="C874" s="153"/>
      <c r="D874" s="750" t="s">
        <v>1084</v>
      </c>
      <c r="E874" s="182"/>
      <c r="F874" s="155"/>
      <c r="G874" s="155"/>
      <c r="H874" s="156"/>
      <c r="I874" s="1047">
        <f>SUM(J874:N874)</f>
        <v>0</v>
      </c>
      <c r="J874" s="592"/>
      <c r="K874" s="592"/>
      <c r="L874" s="205"/>
      <c r="M874" s="592"/>
      <c r="N874" s="584"/>
    </row>
    <row r="875" spans="1:14" s="11" customFormat="1" ht="18" customHeight="1">
      <c r="A875" s="319">
        <v>868</v>
      </c>
      <c r="B875" s="152"/>
      <c r="C875" s="153"/>
      <c r="D875" s="751" t="s">
        <v>1120</v>
      </c>
      <c r="E875" s="182"/>
      <c r="F875" s="155"/>
      <c r="G875" s="155"/>
      <c r="H875" s="156"/>
      <c r="I875" s="157">
        <f>SUM(J875:N875)</f>
        <v>100</v>
      </c>
      <c r="J875" s="592">
        <f>SUM(J873:J874)</f>
        <v>0</v>
      </c>
      <c r="K875" s="592">
        <f>SUM(K873:K874)</f>
        <v>0</v>
      </c>
      <c r="L875" s="592">
        <f>SUM(L873:L874)</f>
        <v>0</v>
      </c>
      <c r="M875" s="592">
        <f>SUM(M873:M874)</f>
        <v>0</v>
      </c>
      <c r="N875" s="584">
        <f>SUM(N873:N874)</f>
        <v>100</v>
      </c>
    </row>
    <row r="876" spans="1:14" s="11" customFormat="1" ht="18" customHeight="1">
      <c r="A876" s="319">
        <v>869</v>
      </c>
      <c r="B876" s="152"/>
      <c r="C876" s="153">
        <f>C872+1</f>
        <v>138</v>
      </c>
      <c r="D876" s="154" t="s">
        <v>1042</v>
      </c>
      <c r="E876" s="153" t="s">
        <v>25</v>
      </c>
      <c r="F876" s="155"/>
      <c r="G876" s="155"/>
      <c r="H876" s="156"/>
      <c r="I876" s="157"/>
      <c r="J876" s="592"/>
      <c r="K876" s="592"/>
      <c r="L876" s="592"/>
      <c r="M876" s="592"/>
      <c r="N876" s="584"/>
    </row>
    <row r="877" spans="1:14" s="11" customFormat="1" ht="18" customHeight="1">
      <c r="A877" s="319">
        <v>870</v>
      </c>
      <c r="B877" s="152"/>
      <c r="C877" s="153"/>
      <c r="D877" s="751" t="s">
        <v>1080</v>
      </c>
      <c r="E877" s="153"/>
      <c r="F877" s="155"/>
      <c r="G877" s="155"/>
      <c r="H877" s="156"/>
      <c r="I877" s="157">
        <f>SUM(J877:N877)</f>
        <v>360</v>
      </c>
      <c r="J877" s="592"/>
      <c r="K877" s="592"/>
      <c r="L877" s="592"/>
      <c r="M877" s="592"/>
      <c r="N877" s="584">
        <v>360</v>
      </c>
    </row>
    <row r="878" spans="1:14" s="11" customFormat="1" ht="18" customHeight="1">
      <c r="A878" s="319">
        <v>871</v>
      </c>
      <c r="B878" s="152"/>
      <c r="C878" s="153"/>
      <c r="D878" s="750" t="s">
        <v>839</v>
      </c>
      <c r="E878" s="153"/>
      <c r="F878" s="155"/>
      <c r="G878" s="155"/>
      <c r="H878" s="156"/>
      <c r="I878" s="1047">
        <f>SUM(J878:N878)</f>
        <v>0</v>
      </c>
      <c r="J878" s="205"/>
      <c r="K878" s="205"/>
      <c r="L878" s="205"/>
      <c r="M878" s="205"/>
      <c r="N878" s="206"/>
    </row>
    <row r="879" spans="1:14" s="11" customFormat="1" ht="18" customHeight="1">
      <c r="A879" s="319">
        <v>872</v>
      </c>
      <c r="B879" s="152"/>
      <c r="C879" s="153"/>
      <c r="D879" s="751" t="s">
        <v>1120</v>
      </c>
      <c r="E879" s="153"/>
      <c r="F879" s="155"/>
      <c r="G879" s="155"/>
      <c r="H879" s="156"/>
      <c r="I879" s="157">
        <f>SUM(J879:N879)</f>
        <v>360</v>
      </c>
      <c r="J879" s="592">
        <f>SUM(J877:J878)</f>
        <v>0</v>
      </c>
      <c r="K879" s="592">
        <f>SUM(K877:K878)</f>
        <v>0</v>
      </c>
      <c r="L879" s="592">
        <f>SUM(L877:L878)</f>
        <v>0</v>
      </c>
      <c r="M879" s="592">
        <f>SUM(M877:M878)</f>
        <v>0</v>
      </c>
      <c r="N879" s="584">
        <f>SUM(N877:N878)</f>
        <v>360</v>
      </c>
    </row>
    <row r="880" spans="1:14" s="11" customFormat="1" ht="18" customHeight="1">
      <c r="A880" s="319">
        <v>873</v>
      </c>
      <c r="B880" s="195"/>
      <c r="C880" s="153">
        <f>C876+1</f>
        <v>139</v>
      </c>
      <c r="D880" s="154" t="s">
        <v>1113</v>
      </c>
      <c r="E880" s="182" t="s">
        <v>25</v>
      </c>
      <c r="F880" s="320"/>
      <c r="G880" s="320"/>
      <c r="H880" s="321"/>
      <c r="I880" s="157"/>
      <c r="J880" s="150"/>
      <c r="K880" s="150"/>
      <c r="L880" s="150"/>
      <c r="M880" s="150"/>
      <c r="N880" s="151"/>
    </row>
    <row r="881" spans="1:14" s="11" customFormat="1" ht="18" customHeight="1">
      <c r="A881" s="319">
        <v>874</v>
      </c>
      <c r="B881" s="195"/>
      <c r="C881" s="153"/>
      <c r="D881" s="751" t="s">
        <v>1080</v>
      </c>
      <c r="E881" s="182"/>
      <c r="F881" s="320"/>
      <c r="G881" s="320"/>
      <c r="H881" s="321"/>
      <c r="I881" s="157">
        <f>SUM(J881:N881)</f>
        <v>300</v>
      </c>
      <c r="J881" s="150">
        <v>0</v>
      </c>
      <c r="K881" s="150">
        <v>0</v>
      </c>
      <c r="L881" s="150">
        <v>0</v>
      </c>
      <c r="M881" s="150">
        <v>0</v>
      </c>
      <c r="N881" s="151">
        <v>300</v>
      </c>
    </row>
    <row r="882" spans="1:14" s="11" customFormat="1" ht="18" customHeight="1">
      <c r="A882" s="319">
        <v>875</v>
      </c>
      <c r="B882" s="195"/>
      <c r="C882" s="153"/>
      <c r="D882" s="750" t="s">
        <v>839</v>
      </c>
      <c r="E882" s="182"/>
      <c r="F882" s="320"/>
      <c r="G882" s="320"/>
      <c r="H882" s="321"/>
      <c r="I882" s="1047">
        <f>SUM(J882:N882)</f>
        <v>0</v>
      </c>
      <c r="J882" s="756"/>
      <c r="K882" s="756"/>
      <c r="L882" s="756"/>
      <c r="M882" s="756"/>
      <c r="N882" s="163"/>
    </row>
    <row r="883" spans="1:14" s="11" customFormat="1" ht="18" customHeight="1">
      <c r="A883" s="319">
        <v>876</v>
      </c>
      <c r="B883" s="195"/>
      <c r="C883" s="153"/>
      <c r="D883" s="751" t="s">
        <v>1120</v>
      </c>
      <c r="E883" s="182"/>
      <c r="F883" s="320"/>
      <c r="G883" s="320"/>
      <c r="H883" s="321"/>
      <c r="I883" s="157">
        <f>SUM(J883:N883)</f>
        <v>300</v>
      </c>
      <c r="J883" s="150">
        <f>SUM(J881:J882)</f>
        <v>0</v>
      </c>
      <c r="K883" s="150">
        <f>SUM(K881:K882)</f>
        <v>0</v>
      </c>
      <c r="L883" s="150">
        <f>SUM(L881:L882)</f>
        <v>0</v>
      </c>
      <c r="M883" s="150">
        <f>SUM(M881:M882)</f>
        <v>0</v>
      </c>
      <c r="N883" s="151">
        <f>SUM(N881:N882)</f>
        <v>300</v>
      </c>
    </row>
    <row r="884" spans="1:14" s="11" customFormat="1" ht="18" customHeight="1">
      <c r="A884" s="319">
        <v>877</v>
      </c>
      <c r="B884" s="195"/>
      <c r="C884" s="153">
        <f>C880+1</f>
        <v>140</v>
      </c>
      <c r="D884" s="154" t="s">
        <v>1112</v>
      </c>
      <c r="E884" s="182" t="s">
        <v>25</v>
      </c>
      <c r="F884" s="320"/>
      <c r="G884" s="320"/>
      <c r="H884" s="321"/>
      <c r="I884" s="157"/>
      <c r="J884" s="150"/>
      <c r="K884" s="150"/>
      <c r="L884" s="150"/>
      <c r="M884" s="150"/>
      <c r="N884" s="151"/>
    </row>
    <row r="885" spans="1:14" s="11" customFormat="1" ht="18" customHeight="1">
      <c r="A885" s="319">
        <v>878</v>
      </c>
      <c r="B885" s="195"/>
      <c r="C885" s="153"/>
      <c r="D885" s="751" t="s">
        <v>1080</v>
      </c>
      <c r="E885" s="182"/>
      <c r="F885" s="320"/>
      <c r="G885" s="320"/>
      <c r="H885" s="321"/>
      <c r="I885" s="157">
        <f>SUM(J885:N885)</f>
        <v>2500</v>
      </c>
      <c r="J885" s="150">
        <v>0</v>
      </c>
      <c r="K885" s="150">
        <v>0</v>
      </c>
      <c r="L885" s="150">
        <v>0</v>
      </c>
      <c r="M885" s="150">
        <v>0</v>
      </c>
      <c r="N885" s="151">
        <v>2500</v>
      </c>
    </row>
    <row r="886" spans="1:14" s="11" customFormat="1" ht="18" customHeight="1">
      <c r="A886" s="319">
        <v>879</v>
      </c>
      <c r="B886" s="195"/>
      <c r="C886" s="153"/>
      <c r="D886" s="750" t="s">
        <v>839</v>
      </c>
      <c r="E886" s="182"/>
      <c r="F886" s="320"/>
      <c r="G886" s="320"/>
      <c r="H886" s="321"/>
      <c r="I886" s="1047">
        <f>SUM(J886:N886)</f>
        <v>0</v>
      </c>
      <c r="J886" s="756"/>
      <c r="K886" s="756"/>
      <c r="L886" s="756"/>
      <c r="M886" s="756"/>
      <c r="N886" s="163"/>
    </row>
    <row r="887" spans="1:14" s="11" customFormat="1" ht="18" customHeight="1">
      <c r="A887" s="319">
        <v>880</v>
      </c>
      <c r="B887" s="195"/>
      <c r="C887" s="153"/>
      <c r="D887" s="751" t="s">
        <v>1120</v>
      </c>
      <c r="E887" s="182"/>
      <c r="F887" s="320"/>
      <c r="G887" s="320"/>
      <c r="H887" s="321"/>
      <c r="I887" s="157">
        <f>SUM(J887:N887)</f>
        <v>2500</v>
      </c>
      <c r="J887" s="150">
        <f>SUM(J885:J886)</f>
        <v>0</v>
      </c>
      <c r="K887" s="150">
        <f>SUM(K885:K886)</f>
        <v>0</v>
      </c>
      <c r="L887" s="150">
        <f>SUM(L885:L886)</f>
        <v>0</v>
      </c>
      <c r="M887" s="150">
        <f>SUM(M885:M886)</f>
        <v>0</v>
      </c>
      <c r="N887" s="151">
        <f>SUM(N885:N886)</f>
        <v>2500</v>
      </c>
    </row>
    <row r="888" spans="1:16" s="204" customFormat="1" ht="29.25" customHeight="1">
      <c r="A888" s="319">
        <v>881</v>
      </c>
      <c r="B888" s="200"/>
      <c r="C888" s="726">
        <f>C884+1</f>
        <v>141</v>
      </c>
      <c r="D888" s="146" t="s">
        <v>609</v>
      </c>
      <c r="E888" s="188" t="s">
        <v>25</v>
      </c>
      <c r="F888" s="160"/>
      <c r="G888" s="160"/>
      <c r="H888" s="243">
        <v>8890</v>
      </c>
      <c r="I888" s="157"/>
      <c r="J888" s="150"/>
      <c r="K888" s="150"/>
      <c r="L888" s="150"/>
      <c r="M888" s="150"/>
      <c r="N888" s="151"/>
      <c r="O888" s="137"/>
      <c r="P888" s="11"/>
    </row>
    <row r="889" spans="1:16" s="1378" customFormat="1" ht="18" customHeight="1">
      <c r="A889" s="319">
        <v>882</v>
      </c>
      <c r="B889" s="1372"/>
      <c r="C889" s="1389"/>
      <c r="D889" s="1356" t="s">
        <v>453</v>
      </c>
      <c r="E889" s="1380"/>
      <c r="F889" s="1374"/>
      <c r="G889" s="1374"/>
      <c r="H889" s="1382"/>
      <c r="I889" s="1359">
        <f>SUM(J889:N889)</f>
        <v>17900</v>
      </c>
      <c r="J889" s="1383"/>
      <c r="K889" s="1383"/>
      <c r="L889" s="1383">
        <v>17900</v>
      </c>
      <c r="M889" s="1383"/>
      <c r="N889" s="1384"/>
      <c r="O889" s="1371"/>
      <c r="P889" s="1362"/>
    </row>
    <row r="890" spans="1:16" s="204" customFormat="1" ht="18" customHeight="1">
      <c r="A890" s="319">
        <v>883</v>
      </c>
      <c r="B890" s="200"/>
      <c r="C890" s="1238"/>
      <c r="D890" s="751" t="s">
        <v>1080</v>
      </c>
      <c r="E890" s="1234"/>
      <c r="F890" s="1232"/>
      <c r="G890" s="1232"/>
      <c r="H890" s="1236"/>
      <c r="I890" s="157">
        <f>SUM(J890:N890)</f>
        <v>23298</v>
      </c>
      <c r="J890" s="150">
        <v>0</v>
      </c>
      <c r="K890" s="150">
        <v>0</v>
      </c>
      <c r="L890" s="150">
        <v>23298</v>
      </c>
      <c r="M890" s="150">
        <v>0</v>
      </c>
      <c r="N890" s="151">
        <v>0</v>
      </c>
      <c r="O890" s="137"/>
      <c r="P890" s="97"/>
    </row>
    <row r="891" spans="1:16" s="204" customFormat="1" ht="18" customHeight="1">
      <c r="A891" s="319">
        <v>884</v>
      </c>
      <c r="B891" s="200"/>
      <c r="C891" s="145"/>
      <c r="D891" s="750" t="s">
        <v>839</v>
      </c>
      <c r="E891" s="188"/>
      <c r="F891" s="160"/>
      <c r="G891" s="160"/>
      <c r="H891" s="243"/>
      <c r="I891" s="1047">
        <f>SUM(J891:N891)</f>
        <v>0</v>
      </c>
      <c r="J891" s="756"/>
      <c r="K891" s="756"/>
      <c r="L891" s="756"/>
      <c r="M891" s="202"/>
      <c r="N891" s="203"/>
      <c r="O891" s="137"/>
      <c r="P891" s="11"/>
    </row>
    <row r="892" spans="1:16" s="204" customFormat="1" ht="18" customHeight="1">
      <c r="A892" s="319">
        <v>885</v>
      </c>
      <c r="B892" s="200"/>
      <c r="C892" s="145"/>
      <c r="D892" s="751" t="s">
        <v>1120</v>
      </c>
      <c r="E892" s="188"/>
      <c r="F892" s="160"/>
      <c r="G892" s="160"/>
      <c r="H892" s="243"/>
      <c r="I892" s="157">
        <f>SUM(J892:N892)</f>
        <v>23298</v>
      </c>
      <c r="J892" s="150">
        <f>SUM(J890:J891)</f>
        <v>0</v>
      </c>
      <c r="K892" s="150">
        <f>SUM(K890:K891)</f>
        <v>0</v>
      </c>
      <c r="L892" s="150">
        <f>SUM(L890:L891)</f>
        <v>23298</v>
      </c>
      <c r="M892" s="150">
        <f>SUM(M890:M891)</f>
        <v>0</v>
      </c>
      <c r="N892" s="151">
        <f>SUM(N890:N891)</f>
        <v>0</v>
      </c>
      <c r="O892" s="137"/>
      <c r="P892" s="11"/>
    </row>
    <row r="893" spans="1:16" s="204" customFormat="1" ht="22.5" customHeight="1">
      <c r="A893" s="319">
        <v>886</v>
      </c>
      <c r="B893" s="200"/>
      <c r="C893" s="145">
        <f>C888+1</f>
        <v>142</v>
      </c>
      <c r="D893" s="146" t="s">
        <v>498</v>
      </c>
      <c r="E893" s="188" t="s">
        <v>25</v>
      </c>
      <c r="F893" s="160"/>
      <c r="G893" s="160"/>
      <c r="H893" s="243">
        <v>100</v>
      </c>
      <c r="I893" s="157"/>
      <c r="J893" s="150"/>
      <c r="K893" s="150"/>
      <c r="L893" s="150"/>
      <c r="M893" s="150"/>
      <c r="N893" s="151"/>
      <c r="O893" s="137"/>
      <c r="P893" s="11"/>
    </row>
    <row r="894" spans="1:16" s="1378" customFormat="1" ht="18" customHeight="1">
      <c r="A894" s="319">
        <v>887</v>
      </c>
      <c r="B894" s="1372"/>
      <c r="C894" s="1389"/>
      <c r="D894" s="1356" t="s">
        <v>453</v>
      </c>
      <c r="E894" s="1380"/>
      <c r="F894" s="1374"/>
      <c r="G894" s="1374"/>
      <c r="H894" s="1382"/>
      <c r="I894" s="1359">
        <f>SUM(J894:N894)</f>
        <v>400</v>
      </c>
      <c r="J894" s="1383">
        <v>16</v>
      </c>
      <c r="K894" s="1383">
        <v>4</v>
      </c>
      <c r="L894" s="1383">
        <v>380</v>
      </c>
      <c r="M894" s="1383"/>
      <c r="N894" s="1384"/>
      <c r="O894" s="1371"/>
      <c r="P894" s="1362"/>
    </row>
    <row r="895" spans="1:16" s="204" customFormat="1" ht="18" customHeight="1">
      <c r="A895" s="319">
        <v>888</v>
      </c>
      <c r="B895" s="200"/>
      <c r="C895" s="1238"/>
      <c r="D895" s="751" t="s">
        <v>1080</v>
      </c>
      <c r="E895" s="1234"/>
      <c r="F895" s="1232"/>
      <c r="G895" s="1232"/>
      <c r="H895" s="1236"/>
      <c r="I895" s="157">
        <f>SUM(J895:N895)</f>
        <v>222</v>
      </c>
      <c r="J895" s="150">
        <v>16</v>
      </c>
      <c r="K895" s="150">
        <v>4</v>
      </c>
      <c r="L895" s="150">
        <v>202</v>
      </c>
      <c r="M895" s="150">
        <v>0</v>
      </c>
      <c r="N895" s="151">
        <v>0</v>
      </c>
      <c r="O895" s="137"/>
      <c r="P895" s="97"/>
    </row>
    <row r="896" spans="1:16" s="204" customFormat="1" ht="18" customHeight="1">
      <c r="A896" s="319">
        <v>889</v>
      </c>
      <c r="B896" s="200"/>
      <c r="C896" s="145"/>
      <c r="D896" s="750" t="s">
        <v>839</v>
      </c>
      <c r="E896" s="188"/>
      <c r="F896" s="160"/>
      <c r="G896" s="160"/>
      <c r="H896" s="243"/>
      <c r="I896" s="1047">
        <f>SUM(J896:N896)</f>
        <v>0</v>
      </c>
      <c r="J896" s="756"/>
      <c r="K896" s="756"/>
      <c r="L896" s="756"/>
      <c r="M896" s="202"/>
      <c r="N896" s="203"/>
      <c r="O896" s="137"/>
      <c r="P896" s="11"/>
    </row>
    <row r="897" spans="1:16" s="204" customFormat="1" ht="18" customHeight="1">
      <c r="A897" s="319">
        <v>890</v>
      </c>
      <c r="B897" s="200"/>
      <c r="C897" s="145"/>
      <c r="D897" s="751" t="s">
        <v>1120</v>
      </c>
      <c r="E897" s="188"/>
      <c r="F897" s="160"/>
      <c r="G897" s="160"/>
      <c r="H897" s="243"/>
      <c r="I897" s="157">
        <f>SUM(J897:N897)</f>
        <v>222</v>
      </c>
      <c r="J897" s="150">
        <f>SUM(J895:J896)</f>
        <v>16</v>
      </c>
      <c r="K897" s="150">
        <f>SUM(K895:K896)</f>
        <v>4</v>
      </c>
      <c r="L897" s="150">
        <f>SUM(L895:L896)</f>
        <v>202</v>
      </c>
      <c r="M897" s="150">
        <f>SUM(M895:M896)</f>
        <v>0</v>
      </c>
      <c r="N897" s="151">
        <f>SUM(N895:N896)</f>
        <v>0</v>
      </c>
      <c r="O897" s="137"/>
      <c r="P897" s="11"/>
    </row>
    <row r="898" spans="1:16" s="3" customFormat="1" ht="32.25" customHeight="1">
      <c r="A898" s="319">
        <v>891</v>
      </c>
      <c r="B898" s="152"/>
      <c r="C898" s="726">
        <f>C893+1</f>
        <v>143</v>
      </c>
      <c r="D898" s="154" t="s">
        <v>610</v>
      </c>
      <c r="E898" s="188" t="s">
        <v>25</v>
      </c>
      <c r="F898" s="155"/>
      <c r="G898" s="155"/>
      <c r="H898" s="148">
        <v>754</v>
      </c>
      <c r="I898" s="157"/>
      <c r="J898" s="241"/>
      <c r="K898" s="241"/>
      <c r="L898" s="241"/>
      <c r="M898" s="150"/>
      <c r="N898" s="151"/>
      <c r="O898" s="11"/>
      <c r="P898" s="11"/>
    </row>
    <row r="899" spans="1:16" s="1385" customFormat="1" ht="18" customHeight="1">
      <c r="A899" s="319">
        <v>892</v>
      </c>
      <c r="B899" s="1392"/>
      <c r="C899" s="1389"/>
      <c r="D899" s="1356" t="s">
        <v>453</v>
      </c>
      <c r="E899" s="1380"/>
      <c r="F899" s="1393"/>
      <c r="G899" s="1393"/>
      <c r="H899" s="1382"/>
      <c r="I899" s="1359">
        <f>SUM(J899:N899)</f>
        <v>59525</v>
      </c>
      <c r="J899" s="1383">
        <v>19772</v>
      </c>
      <c r="K899" s="1383">
        <v>5339</v>
      </c>
      <c r="L899" s="1383">
        <v>34414</v>
      </c>
      <c r="M899" s="1383"/>
      <c r="N899" s="1384"/>
      <c r="O899" s="1362"/>
      <c r="P899" s="1362"/>
    </row>
    <row r="900" spans="1:16" s="96" customFormat="1" ht="18" customHeight="1">
      <c r="A900" s="319">
        <v>893</v>
      </c>
      <c r="B900" s="449"/>
      <c r="C900" s="1238"/>
      <c r="D900" s="751" t="s">
        <v>1080</v>
      </c>
      <c r="E900" s="1234"/>
      <c r="F900" s="198"/>
      <c r="G900" s="198"/>
      <c r="H900" s="1236"/>
      <c r="I900" s="157">
        <f>SUM(J900:N900)</f>
        <v>42414</v>
      </c>
      <c r="J900" s="150">
        <v>0</v>
      </c>
      <c r="K900" s="150">
        <v>0</v>
      </c>
      <c r="L900" s="150">
        <v>42414</v>
      </c>
      <c r="M900" s="150">
        <v>0</v>
      </c>
      <c r="N900" s="151">
        <v>0</v>
      </c>
      <c r="O900" s="97"/>
      <c r="P900" s="97"/>
    </row>
    <row r="901" spans="1:16" s="3" customFormat="1" ht="18" customHeight="1">
      <c r="A901" s="319">
        <v>894</v>
      </c>
      <c r="B901" s="195"/>
      <c r="C901" s="145"/>
      <c r="D901" s="750" t="s">
        <v>839</v>
      </c>
      <c r="E901" s="188"/>
      <c r="F901" s="320"/>
      <c r="G901" s="320"/>
      <c r="H901" s="243"/>
      <c r="I901" s="1047">
        <f>SUM(J901:N901)</f>
        <v>0</v>
      </c>
      <c r="J901" s="756"/>
      <c r="K901" s="756"/>
      <c r="L901" s="756"/>
      <c r="M901" s="756"/>
      <c r="N901" s="163"/>
      <c r="O901" s="11"/>
      <c r="P901" s="11"/>
    </row>
    <row r="902" spans="1:16" s="3" customFormat="1" ht="18" customHeight="1">
      <c r="A902" s="319">
        <v>895</v>
      </c>
      <c r="B902" s="195"/>
      <c r="C902" s="145"/>
      <c r="D902" s="751" t="s">
        <v>1120</v>
      </c>
      <c r="E902" s="188"/>
      <c r="F902" s="320"/>
      <c r="G902" s="320"/>
      <c r="H902" s="243"/>
      <c r="I902" s="157">
        <f>SUM(J902:N902)</f>
        <v>42414</v>
      </c>
      <c r="J902" s="202">
        <f>SUM(J900:J901)</f>
        <v>0</v>
      </c>
      <c r="K902" s="202">
        <f>SUM(K900:K901)</f>
        <v>0</v>
      </c>
      <c r="L902" s="202">
        <f>SUM(L900:L901)</f>
        <v>42414</v>
      </c>
      <c r="M902" s="202">
        <f>SUM(M900:M901)</f>
        <v>0</v>
      </c>
      <c r="N902" s="203">
        <f>SUM(N900:N901)</f>
        <v>0</v>
      </c>
      <c r="O902" s="11"/>
      <c r="P902" s="11"/>
    </row>
    <row r="903" spans="1:16" s="204" customFormat="1" ht="22.5" customHeight="1">
      <c r="A903" s="319">
        <v>896</v>
      </c>
      <c r="B903" s="200"/>
      <c r="C903" s="145">
        <f>C898+1</f>
        <v>144</v>
      </c>
      <c r="D903" s="146" t="s">
        <v>496</v>
      </c>
      <c r="E903" s="188" t="s">
        <v>25</v>
      </c>
      <c r="F903" s="160"/>
      <c r="G903" s="160"/>
      <c r="H903" s="243">
        <v>20</v>
      </c>
      <c r="I903" s="157"/>
      <c r="J903" s="150"/>
      <c r="K903" s="150"/>
      <c r="L903" s="150"/>
      <c r="M903" s="150"/>
      <c r="N903" s="151"/>
      <c r="P903" s="11"/>
    </row>
    <row r="904" spans="1:16" s="1378" customFormat="1" ht="18" customHeight="1">
      <c r="A904" s="319">
        <v>897</v>
      </c>
      <c r="B904" s="1372"/>
      <c r="C904" s="1389"/>
      <c r="D904" s="1356" t="s">
        <v>453</v>
      </c>
      <c r="E904" s="1380"/>
      <c r="F904" s="1374"/>
      <c r="G904" s="1374"/>
      <c r="H904" s="1382"/>
      <c r="I904" s="1359">
        <f>SUM(J904:N904)</f>
        <v>2540</v>
      </c>
      <c r="J904" s="1383"/>
      <c r="K904" s="1383"/>
      <c r="L904" s="1383">
        <v>2540</v>
      </c>
      <c r="M904" s="1383"/>
      <c r="N904" s="1384"/>
      <c r="P904" s="1362"/>
    </row>
    <row r="905" spans="1:16" s="204" customFormat="1" ht="18" customHeight="1">
      <c r="A905" s="319">
        <v>898</v>
      </c>
      <c r="B905" s="200"/>
      <c r="C905" s="1238"/>
      <c r="D905" s="751" t="s">
        <v>1080</v>
      </c>
      <c r="E905" s="1234"/>
      <c r="F905" s="1232"/>
      <c r="G905" s="1232"/>
      <c r="H905" s="1236"/>
      <c r="I905" s="157">
        <f>SUM(J905:N905)</f>
        <v>2540</v>
      </c>
      <c r="J905" s="150">
        <v>0</v>
      </c>
      <c r="K905" s="150">
        <v>0</v>
      </c>
      <c r="L905" s="150">
        <v>2540</v>
      </c>
      <c r="M905" s="150">
        <v>0</v>
      </c>
      <c r="N905" s="151">
        <v>0</v>
      </c>
      <c r="P905" s="97"/>
    </row>
    <row r="906" spans="1:16" s="204" customFormat="1" ht="18" customHeight="1">
      <c r="A906" s="319">
        <v>899</v>
      </c>
      <c r="B906" s="200"/>
      <c r="C906" s="145"/>
      <c r="D906" s="750" t="s">
        <v>644</v>
      </c>
      <c r="E906" s="188"/>
      <c r="F906" s="160"/>
      <c r="G906" s="160"/>
      <c r="H906" s="243"/>
      <c r="I906" s="1048">
        <f>SUM(J906:N906)</f>
        <v>0</v>
      </c>
      <c r="J906" s="150"/>
      <c r="K906" s="150"/>
      <c r="L906" s="241"/>
      <c r="M906" s="150"/>
      <c r="N906" s="151"/>
      <c r="P906" s="11"/>
    </row>
    <row r="907" spans="1:16" s="204" customFormat="1" ht="18" customHeight="1">
      <c r="A907" s="319">
        <v>900</v>
      </c>
      <c r="B907" s="200"/>
      <c r="C907" s="145"/>
      <c r="D907" s="751" t="s">
        <v>1120</v>
      </c>
      <c r="E907" s="188"/>
      <c r="F907" s="160"/>
      <c r="G907" s="160"/>
      <c r="H907" s="243"/>
      <c r="I907" s="157">
        <f>SUM(J907:N907)</f>
        <v>2540</v>
      </c>
      <c r="J907" s="150">
        <f>SUM(J905:J906)</f>
        <v>0</v>
      </c>
      <c r="K907" s="150">
        <f>SUM(K905:K906)</f>
        <v>0</v>
      </c>
      <c r="L907" s="150">
        <f>SUM(L905:L906)</f>
        <v>2540</v>
      </c>
      <c r="M907" s="150">
        <f>SUM(M905:M906)</f>
        <v>0</v>
      </c>
      <c r="N907" s="151">
        <f>SUM(N905:N906)</f>
        <v>0</v>
      </c>
      <c r="P907" s="11"/>
    </row>
    <row r="908" spans="1:16" s="204" customFormat="1" ht="22.5" customHeight="1">
      <c r="A908" s="319">
        <v>901</v>
      </c>
      <c r="B908" s="200"/>
      <c r="C908" s="145">
        <f>C903+1</f>
        <v>145</v>
      </c>
      <c r="D908" s="146" t="s">
        <v>494</v>
      </c>
      <c r="E908" s="188" t="s">
        <v>25</v>
      </c>
      <c r="F908" s="160"/>
      <c r="G908" s="160"/>
      <c r="H908" s="243">
        <v>363</v>
      </c>
      <c r="I908" s="157"/>
      <c r="J908" s="150"/>
      <c r="K908" s="150"/>
      <c r="L908" s="150"/>
      <c r="M908" s="150"/>
      <c r="N908" s="151"/>
      <c r="P908" s="11"/>
    </row>
    <row r="909" spans="1:16" s="1378" customFormat="1" ht="18" customHeight="1">
      <c r="A909" s="319">
        <v>902</v>
      </c>
      <c r="B909" s="1372"/>
      <c r="C909" s="1389"/>
      <c r="D909" s="1356" t="s">
        <v>453</v>
      </c>
      <c r="E909" s="1380"/>
      <c r="F909" s="1374"/>
      <c r="G909" s="1374"/>
      <c r="H909" s="1382"/>
      <c r="I909" s="1359">
        <f>SUM(J909:N909)</f>
        <v>977</v>
      </c>
      <c r="J909" s="1383"/>
      <c r="K909" s="1383"/>
      <c r="L909" s="1383">
        <v>977</v>
      </c>
      <c r="M909" s="1383"/>
      <c r="N909" s="1384"/>
      <c r="P909" s="1362"/>
    </row>
    <row r="910" spans="1:16" s="204" customFormat="1" ht="18" customHeight="1">
      <c r="A910" s="319">
        <v>903</v>
      </c>
      <c r="B910" s="200"/>
      <c r="C910" s="1238"/>
      <c r="D910" s="751" t="s">
        <v>1080</v>
      </c>
      <c r="E910" s="1234"/>
      <c r="F910" s="1232"/>
      <c r="G910" s="1232"/>
      <c r="H910" s="1236"/>
      <c r="I910" s="157">
        <f>SUM(J910:N910)</f>
        <v>2287</v>
      </c>
      <c r="J910" s="150">
        <v>322</v>
      </c>
      <c r="K910" s="150">
        <v>78</v>
      </c>
      <c r="L910" s="150">
        <v>1887</v>
      </c>
      <c r="M910" s="150">
        <v>0</v>
      </c>
      <c r="N910" s="151">
        <v>0</v>
      </c>
      <c r="P910" s="97"/>
    </row>
    <row r="911" spans="1:16" s="204" customFormat="1" ht="18" customHeight="1">
      <c r="A911" s="319">
        <v>904</v>
      </c>
      <c r="B911" s="200"/>
      <c r="C911" s="145"/>
      <c r="D911" s="750" t="s">
        <v>839</v>
      </c>
      <c r="E911" s="188"/>
      <c r="F911" s="160"/>
      <c r="G911" s="160"/>
      <c r="H911" s="243"/>
      <c r="I911" s="1047">
        <f>SUM(J911:N911)</f>
        <v>0</v>
      </c>
      <c r="J911" s="202"/>
      <c r="K911" s="202"/>
      <c r="L911" s="756"/>
      <c r="M911" s="202"/>
      <c r="N911" s="151"/>
      <c r="P911" s="11"/>
    </row>
    <row r="912" spans="1:16" s="204" customFormat="1" ht="18" customHeight="1">
      <c r="A912" s="319">
        <v>905</v>
      </c>
      <c r="B912" s="200"/>
      <c r="C912" s="145"/>
      <c r="D912" s="751" t="s">
        <v>1120</v>
      </c>
      <c r="E912" s="188"/>
      <c r="F912" s="160"/>
      <c r="G912" s="160"/>
      <c r="H912" s="243"/>
      <c r="I912" s="157">
        <f>SUM(J912:N912)</f>
        <v>2287</v>
      </c>
      <c r="J912" s="150">
        <f>SUM(J910:J911)</f>
        <v>322</v>
      </c>
      <c r="K912" s="150">
        <f>SUM(K910:K911)</f>
        <v>78</v>
      </c>
      <c r="L912" s="150">
        <f>SUM(L910:L911)</f>
        <v>1887</v>
      </c>
      <c r="M912" s="150">
        <f>SUM(M910:M911)</f>
        <v>0</v>
      </c>
      <c r="N912" s="151">
        <f>SUM(N910:N911)</f>
        <v>0</v>
      </c>
      <c r="P912" s="11"/>
    </row>
    <row r="913" spans="1:16" s="204" customFormat="1" ht="22.5" customHeight="1">
      <c r="A913" s="319">
        <v>906</v>
      </c>
      <c r="B913" s="200"/>
      <c r="C913" s="145">
        <f>C908+1</f>
        <v>146</v>
      </c>
      <c r="D913" s="146" t="s">
        <v>497</v>
      </c>
      <c r="E913" s="188" t="s">
        <v>25</v>
      </c>
      <c r="F913" s="160"/>
      <c r="G913" s="160"/>
      <c r="H913" s="243">
        <v>546</v>
      </c>
      <c r="I913" s="157"/>
      <c r="J913" s="150"/>
      <c r="K913" s="150"/>
      <c r="L913" s="150"/>
      <c r="M913" s="150"/>
      <c r="N913" s="151"/>
      <c r="P913" s="11"/>
    </row>
    <row r="914" spans="1:16" s="1378" customFormat="1" ht="18" customHeight="1">
      <c r="A914" s="319">
        <v>907</v>
      </c>
      <c r="B914" s="1372"/>
      <c r="C914" s="1389"/>
      <c r="D914" s="1356" t="s">
        <v>453</v>
      </c>
      <c r="E914" s="1380"/>
      <c r="F914" s="1374"/>
      <c r="G914" s="1374"/>
      <c r="H914" s="1382"/>
      <c r="I914" s="1359">
        <f>SUM(J914:N914)</f>
        <v>5204</v>
      </c>
      <c r="J914" s="1383"/>
      <c r="K914" s="1383"/>
      <c r="L914" s="1383">
        <v>5204</v>
      </c>
      <c r="M914" s="1383"/>
      <c r="N914" s="1384"/>
      <c r="P914" s="1362"/>
    </row>
    <row r="915" spans="1:16" s="204" customFormat="1" ht="18" customHeight="1">
      <c r="A915" s="319">
        <v>908</v>
      </c>
      <c r="B915" s="200"/>
      <c r="C915" s="1238"/>
      <c r="D915" s="751" t="s">
        <v>1080</v>
      </c>
      <c r="E915" s="1234"/>
      <c r="F915" s="1232"/>
      <c r="G915" s="1232"/>
      <c r="H915" s="1236"/>
      <c r="I915" s="157">
        <f>SUM(J915:N915)</f>
        <v>5204</v>
      </c>
      <c r="J915" s="150">
        <v>0</v>
      </c>
      <c r="K915" s="150">
        <v>0</v>
      </c>
      <c r="L915" s="150">
        <v>5204</v>
      </c>
      <c r="M915" s="150">
        <v>0</v>
      </c>
      <c r="N915" s="151">
        <v>0</v>
      </c>
      <c r="P915" s="97"/>
    </row>
    <row r="916" spans="1:16" s="204" customFormat="1" ht="18" customHeight="1">
      <c r="A916" s="319">
        <v>909</v>
      </c>
      <c r="B916" s="200"/>
      <c r="C916" s="145"/>
      <c r="D916" s="750" t="s">
        <v>644</v>
      </c>
      <c r="E916" s="188"/>
      <c r="F916" s="160"/>
      <c r="G916" s="160"/>
      <c r="H916" s="243"/>
      <c r="I916" s="1047">
        <f>SUM(J916:N916)</f>
        <v>0</v>
      </c>
      <c r="J916" s="202"/>
      <c r="K916" s="202"/>
      <c r="L916" s="756"/>
      <c r="M916" s="202"/>
      <c r="N916" s="203"/>
      <c r="P916" s="11"/>
    </row>
    <row r="917" spans="1:16" s="204" customFormat="1" ht="18" customHeight="1">
      <c r="A917" s="319">
        <v>910</v>
      </c>
      <c r="B917" s="200"/>
      <c r="C917" s="145"/>
      <c r="D917" s="751" t="s">
        <v>1120</v>
      </c>
      <c r="E917" s="188"/>
      <c r="F917" s="160"/>
      <c r="G917" s="160"/>
      <c r="H917" s="243"/>
      <c r="I917" s="157">
        <f>SUM(J917:N917)</f>
        <v>5204</v>
      </c>
      <c r="J917" s="150">
        <f>SUM(J915:J916)</f>
        <v>0</v>
      </c>
      <c r="K917" s="150">
        <f>SUM(K915:K916)</f>
        <v>0</v>
      </c>
      <c r="L917" s="150">
        <f>SUM(L915:L916)</f>
        <v>5204</v>
      </c>
      <c r="M917" s="150">
        <f>SUM(M915:M916)</f>
        <v>0</v>
      </c>
      <c r="N917" s="151">
        <f>SUM(N915:N916)</f>
        <v>0</v>
      </c>
      <c r="P917" s="11"/>
    </row>
    <row r="918" spans="1:16" s="204" customFormat="1" ht="22.5" customHeight="1">
      <c r="A918" s="319">
        <v>911</v>
      </c>
      <c r="B918" s="200"/>
      <c r="C918" s="145">
        <f>C913+1</f>
        <v>147</v>
      </c>
      <c r="D918" s="146" t="s">
        <v>438</v>
      </c>
      <c r="E918" s="188" t="s">
        <v>25</v>
      </c>
      <c r="F918" s="160"/>
      <c r="G918" s="160"/>
      <c r="H918" s="243">
        <v>724</v>
      </c>
      <c r="I918" s="157"/>
      <c r="J918" s="150"/>
      <c r="K918" s="150"/>
      <c r="L918" s="150"/>
      <c r="M918" s="150"/>
      <c r="N918" s="151"/>
      <c r="P918" s="11"/>
    </row>
    <row r="919" spans="1:16" s="1378" customFormat="1" ht="18" customHeight="1">
      <c r="A919" s="319">
        <v>912</v>
      </c>
      <c r="B919" s="1372"/>
      <c r="C919" s="1389"/>
      <c r="D919" s="1356" t="s">
        <v>453</v>
      </c>
      <c r="E919" s="1380"/>
      <c r="F919" s="1374"/>
      <c r="G919" s="1374"/>
      <c r="H919" s="1382"/>
      <c r="I919" s="1359">
        <f>SUM(J919:N919)</f>
        <v>9150</v>
      </c>
      <c r="J919" s="1383">
        <v>3784</v>
      </c>
      <c r="K919" s="1383">
        <v>1022</v>
      </c>
      <c r="L919" s="1383">
        <v>4344</v>
      </c>
      <c r="M919" s="1383"/>
      <c r="N919" s="1384"/>
      <c r="P919" s="1362"/>
    </row>
    <row r="920" spans="1:16" s="204" customFormat="1" ht="18" customHeight="1">
      <c r="A920" s="319">
        <v>913</v>
      </c>
      <c r="B920" s="200"/>
      <c r="C920" s="1238"/>
      <c r="D920" s="751" t="s">
        <v>1080</v>
      </c>
      <c r="E920" s="1234"/>
      <c r="F920" s="1232"/>
      <c r="G920" s="1232"/>
      <c r="H920" s="1236"/>
      <c r="I920" s="157">
        <f>SUM(J920:N920)</f>
        <v>9875</v>
      </c>
      <c r="J920" s="150">
        <v>0</v>
      </c>
      <c r="K920" s="150">
        <v>0</v>
      </c>
      <c r="L920" s="150">
        <v>0</v>
      </c>
      <c r="M920" s="150">
        <v>0</v>
      </c>
      <c r="N920" s="151">
        <v>9875</v>
      </c>
      <c r="P920" s="97"/>
    </row>
    <row r="921" spans="1:16" s="204" customFormat="1" ht="18" customHeight="1">
      <c r="A921" s="319">
        <v>914</v>
      </c>
      <c r="B921" s="200"/>
      <c r="C921" s="145"/>
      <c r="D921" s="750" t="s">
        <v>644</v>
      </c>
      <c r="E921" s="188"/>
      <c r="F921" s="160"/>
      <c r="G921" s="160"/>
      <c r="H921" s="243"/>
      <c r="I921" s="1047">
        <f>SUM(J921:N921)</f>
        <v>0</v>
      </c>
      <c r="J921" s="756"/>
      <c r="K921" s="756"/>
      <c r="L921" s="756"/>
      <c r="M921" s="756"/>
      <c r="N921" s="163"/>
      <c r="P921" s="11"/>
    </row>
    <row r="922" spans="1:16" s="204" customFormat="1" ht="18" customHeight="1">
      <c r="A922" s="319">
        <v>915</v>
      </c>
      <c r="B922" s="200"/>
      <c r="C922" s="145"/>
      <c r="D922" s="751" t="s">
        <v>1120</v>
      </c>
      <c r="E922" s="188"/>
      <c r="F922" s="160"/>
      <c r="G922" s="160"/>
      <c r="H922" s="243"/>
      <c r="I922" s="157">
        <f>SUM(J922:N922)</f>
        <v>9875</v>
      </c>
      <c r="J922" s="150">
        <f>SUM(J920:J921)</f>
        <v>0</v>
      </c>
      <c r="K922" s="150">
        <f>SUM(K920:K921)</f>
        <v>0</v>
      </c>
      <c r="L922" s="150">
        <f>SUM(L920:L921)</f>
        <v>0</v>
      </c>
      <c r="M922" s="150">
        <f>SUM(M920:M921)</f>
        <v>0</v>
      </c>
      <c r="N922" s="151">
        <f>SUM(N920:N921)</f>
        <v>9875</v>
      </c>
      <c r="P922" s="11"/>
    </row>
    <row r="923" spans="1:16" s="204" customFormat="1" ht="30.75" customHeight="1">
      <c r="A923" s="319">
        <v>916</v>
      </c>
      <c r="B923" s="200"/>
      <c r="C923" s="145">
        <f>C918+1</f>
        <v>148</v>
      </c>
      <c r="D923" s="1184" t="s">
        <v>512</v>
      </c>
      <c r="E923" s="188" t="s">
        <v>25</v>
      </c>
      <c r="F923" s="160"/>
      <c r="G923" s="160"/>
      <c r="H923" s="243">
        <v>1189</v>
      </c>
      <c r="I923" s="157"/>
      <c r="J923" s="150"/>
      <c r="K923" s="150"/>
      <c r="L923" s="150"/>
      <c r="M923" s="150"/>
      <c r="N923" s="151"/>
      <c r="O923" s="137"/>
      <c r="P923" s="11"/>
    </row>
    <row r="924" spans="1:16" s="1378" customFormat="1" ht="18" customHeight="1">
      <c r="A924" s="319">
        <v>917</v>
      </c>
      <c r="B924" s="1372"/>
      <c r="C924" s="1389"/>
      <c r="D924" s="1356" t="s">
        <v>453</v>
      </c>
      <c r="E924" s="1380"/>
      <c r="F924" s="1374"/>
      <c r="G924" s="1374"/>
      <c r="H924" s="1382"/>
      <c r="I924" s="1359">
        <f>SUM(J924:N924)</f>
        <v>9050</v>
      </c>
      <c r="J924" s="1383"/>
      <c r="K924" s="1383"/>
      <c r="L924" s="1383">
        <v>9050</v>
      </c>
      <c r="M924" s="1383"/>
      <c r="N924" s="1384"/>
      <c r="O924" s="1371"/>
      <c r="P924" s="1362"/>
    </row>
    <row r="925" spans="1:16" s="204" customFormat="1" ht="18" customHeight="1">
      <c r="A925" s="319">
        <v>918</v>
      </c>
      <c r="B925" s="200"/>
      <c r="C925" s="1238"/>
      <c r="D925" s="751" t="s">
        <v>1080</v>
      </c>
      <c r="E925" s="1234"/>
      <c r="F925" s="1232"/>
      <c r="G925" s="1232"/>
      <c r="H925" s="1236"/>
      <c r="I925" s="157">
        <f>SUM(J925:N925)</f>
        <v>0</v>
      </c>
      <c r="J925" s="150">
        <v>0</v>
      </c>
      <c r="K925" s="150">
        <v>0</v>
      </c>
      <c r="L925" s="150">
        <v>0</v>
      </c>
      <c r="M925" s="150">
        <v>0</v>
      </c>
      <c r="N925" s="151">
        <v>0</v>
      </c>
      <c r="O925" s="137"/>
      <c r="P925" s="97"/>
    </row>
    <row r="926" spans="1:16" s="204" customFormat="1" ht="18" customHeight="1">
      <c r="A926" s="319">
        <v>919</v>
      </c>
      <c r="B926" s="200"/>
      <c r="C926" s="145"/>
      <c r="D926" s="750" t="s">
        <v>644</v>
      </c>
      <c r="E926" s="188"/>
      <c r="F926" s="160"/>
      <c r="G926" s="160"/>
      <c r="H926" s="243"/>
      <c r="I926" s="1047">
        <f>SUM(J926:N926)</f>
        <v>0</v>
      </c>
      <c r="J926" s="202"/>
      <c r="K926" s="202"/>
      <c r="L926" s="756"/>
      <c r="M926" s="202"/>
      <c r="N926" s="203"/>
      <c r="O926" s="137"/>
      <c r="P926" s="11"/>
    </row>
    <row r="927" spans="1:16" s="204" customFormat="1" ht="18" customHeight="1">
      <c r="A927" s="319">
        <v>920</v>
      </c>
      <c r="B927" s="200"/>
      <c r="C927" s="145"/>
      <c r="D927" s="751" t="s">
        <v>1120</v>
      </c>
      <c r="E927" s="188"/>
      <c r="F927" s="160"/>
      <c r="G927" s="160"/>
      <c r="H927" s="243"/>
      <c r="I927" s="157">
        <f>SUM(J927:N927)</f>
        <v>0</v>
      </c>
      <c r="J927" s="150">
        <f>SUM(J925:J926)</f>
        <v>0</v>
      </c>
      <c r="K927" s="150">
        <f>SUM(K925:K926)</f>
        <v>0</v>
      </c>
      <c r="L927" s="150">
        <f>SUM(L925:L926)</f>
        <v>0</v>
      </c>
      <c r="M927" s="150">
        <f>SUM(M925:M926)</f>
        <v>0</v>
      </c>
      <c r="N927" s="151">
        <f>SUM(N925:N926)</f>
        <v>0</v>
      </c>
      <c r="O927" s="137"/>
      <c r="P927" s="11"/>
    </row>
    <row r="928" spans="1:14" s="11" customFormat="1" ht="22.5" customHeight="1">
      <c r="A928" s="319">
        <v>921</v>
      </c>
      <c r="B928" s="152"/>
      <c r="C928" s="145">
        <f>C923+1</f>
        <v>149</v>
      </c>
      <c r="D928" s="154" t="s">
        <v>508</v>
      </c>
      <c r="E928" s="188" t="s">
        <v>25</v>
      </c>
      <c r="F928" s="155"/>
      <c r="G928" s="155"/>
      <c r="H928" s="156"/>
      <c r="I928" s="157"/>
      <c r="J928" s="150"/>
      <c r="K928" s="150"/>
      <c r="L928" s="150"/>
      <c r="M928" s="150"/>
      <c r="N928" s="151"/>
    </row>
    <row r="929" spans="1:14" s="1362" customFormat="1" ht="18" customHeight="1">
      <c r="A929" s="319">
        <v>922</v>
      </c>
      <c r="B929" s="1354"/>
      <c r="C929" s="1389"/>
      <c r="D929" s="1356" t="s">
        <v>453</v>
      </c>
      <c r="E929" s="1380"/>
      <c r="F929" s="1357"/>
      <c r="G929" s="1357"/>
      <c r="H929" s="1358"/>
      <c r="I929" s="1359">
        <f>SUM(J929:N929)</f>
        <v>1697</v>
      </c>
      <c r="J929" s="1383"/>
      <c r="K929" s="1383"/>
      <c r="L929" s="1383">
        <v>1697</v>
      </c>
      <c r="M929" s="1383"/>
      <c r="N929" s="1384"/>
    </row>
    <row r="930" spans="1:14" s="97" customFormat="1" ht="18" customHeight="1">
      <c r="A930" s="319">
        <v>923</v>
      </c>
      <c r="B930" s="1220"/>
      <c r="C930" s="1238"/>
      <c r="D930" s="751" t="s">
        <v>1080</v>
      </c>
      <c r="E930" s="1234"/>
      <c r="F930" s="1222"/>
      <c r="G930" s="1222"/>
      <c r="H930" s="1223"/>
      <c r="I930" s="157">
        <f>SUM(J930:N930)</f>
        <v>810</v>
      </c>
      <c r="J930" s="150">
        <v>0</v>
      </c>
      <c r="K930" s="150">
        <v>0</v>
      </c>
      <c r="L930" s="150">
        <v>810</v>
      </c>
      <c r="M930" s="150">
        <v>0</v>
      </c>
      <c r="N930" s="151">
        <v>0</v>
      </c>
    </row>
    <row r="931" spans="1:14" s="11" customFormat="1" ht="18" customHeight="1">
      <c r="A931" s="319">
        <v>924</v>
      </c>
      <c r="B931" s="152"/>
      <c r="C931" s="145"/>
      <c r="D931" s="750" t="s">
        <v>839</v>
      </c>
      <c r="E931" s="188"/>
      <c r="F931" s="155"/>
      <c r="G931" s="155"/>
      <c r="H931" s="156"/>
      <c r="I931" s="1047">
        <f>SUM(J931:N931)</f>
        <v>0</v>
      </c>
      <c r="J931" s="202"/>
      <c r="K931" s="202"/>
      <c r="L931" s="756"/>
      <c r="M931" s="202"/>
      <c r="N931" s="203"/>
    </row>
    <row r="932" spans="1:14" s="11" customFormat="1" ht="18" customHeight="1">
      <c r="A932" s="319">
        <v>925</v>
      </c>
      <c r="B932" s="152"/>
      <c r="C932" s="145"/>
      <c r="D932" s="751" t="s">
        <v>1120</v>
      </c>
      <c r="E932" s="188"/>
      <c r="F932" s="155"/>
      <c r="G932" s="155"/>
      <c r="H932" s="156"/>
      <c r="I932" s="157">
        <f>SUM(J932:N932)</f>
        <v>810</v>
      </c>
      <c r="J932" s="150">
        <f>SUM(J930:J931)</f>
        <v>0</v>
      </c>
      <c r="K932" s="150">
        <f>SUM(K930:K931)</f>
        <v>0</v>
      </c>
      <c r="L932" s="150">
        <f>SUM(L930:L931)</f>
        <v>810</v>
      </c>
      <c r="M932" s="150">
        <f>SUM(M930:M931)</f>
        <v>0</v>
      </c>
      <c r="N932" s="151">
        <f>SUM(N930:N931)</f>
        <v>0</v>
      </c>
    </row>
    <row r="933" spans="1:16" s="3" customFormat="1" ht="22.5" customHeight="1">
      <c r="A933" s="319">
        <v>926</v>
      </c>
      <c r="B933" s="152"/>
      <c r="C933" s="145">
        <f>C928+1</f>
        <v>150</v>
      </c>
      <c r="D933" s="154" t="s">
        <v>506</v>
      </c>
      <c r="E933" s="188" t="s">
        <v>25</v>
      </c>
      <c r="F933" s="155"/>
      <c r="G933" s="155"/>
      <c r="H933" s="156">
        <v>254</v>
      </c>
      <c r="I933" s="157"/>
      <c r="J933" s="150"/>
      <c r="K933" s="150"/>
      <c r="L933" s="150"/>
      <c r="M933" s="150"/>
      <c r="N933" s="151"/>
      <c r="O933" s="11"/>
      <c r="P933" s="11"/>
    </row>
    <row r="934" spans="1:16" s="1378" customFormat="1" ht="18" customHeight="1">
      <c r="A934" s="319">
        <v>927</v>
      </c>
      <c r="B934" s="1354"/>
      <c r="C934" s="1389"/>
      <c r="D934" s="1356" t="s">
        <v>453</v>
      </c>
      <c r="E934" s="1380"/>
      <c r="F934" s="1357"/>
      <c r="G934" s="1357"/>
      <c r="H934" s="1358"/>
      <c r="I934" s="1359">
        <f>SUM(J934:N934)</f>
        <v>626</v>
      </c>
      <c r="J934" s="1383"/>
      <c r="K934" s="1383"/>
      <c r="L934" s="1383">
        <v>626</v>
      </c>
      <c r="M934" s="1383"/>
      <c r="N934" s="1384"/>
      <c r="O934" s="1371"/>
      <c r="P934" s="1362"/>
    </row>
    <row r="935" spans="1:16" s="204" customFormat="1" ht="18" customHeight="1">
      <c r="A935" s="319">
        <v>928</v>
      </c>
      <c r="B935" s="1220"/>
      <c r="C935" s="1238"/>
      <c r="D935" s="751" t="s">
        <v>1080</v>
      </c>
      <c r="E935" s="1234"/>
      <c r="F935" s="1222"/>
      <c r="G935" s="1222"/>
      <c r="H935" s="1223"/>
      <c r="I935" s="157">
        <f>SUM(J935:N935)</f>
        <v>626</v>
      </c>
      <c r="J935" s="150">
        <v>0</v>
      </c>
      <c r="K935" s="150">
        <v>0</v>
      </c>
      <c r="L935" s="150">
        <v>626</v>
      </c>
      <c r="M935" s="150">
        <v>0</v>
      </c>
      <c r="N935" s="151">
        <v>0</v>
      </c>
      <c r="O935" s="137"/>
      <c r="P935" s="97"/>
    </row>
    <row r="936" spans="1:16" s="131" customFormat="1" ht="18" customHeight="1">
      <c r="A936" s="319">
        <v>929</v>
      </c>
      <c r="B936" s="152"/>
      <c r="C936" s="145"/>
      <c r="D936" s="750" t="s">
        <v>644</v>
      </c>
      <c r="E936" s="188"/>
      <c r="F936" s="155"/>
      <c r="G936" s="155"/>
      <c r="H936" s="156"/>
      <c r="I936" s="1047">
        <f>SUM(J936:N936)</f>
        <v>0</v>
      </c>
      <c r="J936" s="202"/>
      <c r="K936" s="202"/>
      <c r="L936" s="756"/>
      <c r="M936" s="202"/>
      <c r="N936" s="203"/>
      <c r="O936" s="12"/>
      <c r="P936" s="11"/>
    </row>
    <row r="937" spans="1:16" s="131" customFormat="1" ht="18" customHeight="1">
      <c r="A937" s="319">
        <v>930</v>
      </c>
      <c r="B937" s="152"/>
      <c r="C937" s="145"/>
      <c r="D937" s="751" t="s">
        <v>1120</v>
      </c>
      <c r="E937" s="188"/>
      <c r="F937" s="155"/>
      <c r="G937" s="155"/>
      <c r="H937" s="156"/>
      <c r="I937" s="157">
        <f>SUM(J937:N937)</f>
        <v>626</v>
      </c>
      <c r="J937" s="150">
        <f>SUM(J935:J936)</f>
        <v>0</v>
      </c>
      <c r="K937" s="150">
        <f>SUM(K935:K936)</f>
        <v>0</v>
      </c>
      <c r="L937" s="150">
        <f>SUM(L935:L936)</f>
        <v>626</v>
      </c>
      <c r="M937" s="150">
        <f>SUM(M935:M936)</f>
        <v>0</v>
      </c>
      <c r="N937" s="151">
        <f>SUM(N935:N936)</f>
        <v>0</v>
      </c>
      <c r="O937" s="12"/>
      <c r="P937" s="11"/>
    </row>
    <row r="938" spans="1:16" s="3" customFormat="1" ht="30">
      <c r="A938" s="319">
        <v>931</v>
      </c>
      <c r="B938" s="152"/>
      <c r="C938" s="726">
        <f>C933+1</f>
        <v>151</v>
      </c>
      <c r="D938" s="445" t="s">
        <v>509</v>
      </c>
      <c r="E938" s="188" t="s">
        <v>25</v>
      </c>
      <c r="F938" s="155"/>
      <c r="G938" s="155"/>
      <c r="H938" s="156"/>
      <c r="I938" s="157"/>
      <c r="J938" s="150"/>
      <c r="K938" s="150"/>
      <c r="L938" s="150"/>
      <c r="M938" s="150"/>
      <c r="N938" s="151"/>
      <c r="O938" s="11"/>
      <c r="P938" s="11"/>
    </row>
    <row r="939" spans="1:16" s="1385" customFormat="1" ht="18" customHeight="1">
      <c r="A939" s="319">
        <v>932</v>
      </c>
      <c r="B939" s="1354"/>
      <c r="C939" s="1389"/>
      <c r="D939" s="1356" t="s">
        <v>453</v>
      </c>
      <c r="E939" s="1380"/>
      <c r="F939" s="1357"/>
      <c r="G939" s="1357"/>
      <c r="H939" s="1358"/>
      <c r="I939" s="1359">
        <f>SUM(J939:N939)</f>
        <v>115</v>
      </c>
      <c r="J939" s="1383"/>
      <c r="K939" s="1383"/>
      <c r="L939" s="1383">
        <v>115</v>
      </c>
      <c r="M939" s="1383"/>
      <c r="N939" s="1384"/>
      <c r="O939" s="1362"/>
      <c r="P939" s="1362"/>
    </row>
    <row r="940" spans="1:16" s="96" customFormat="1" ht="18" customHeight="1">
      <c r="A940" s="319">
        <v>933</v>
      </c>
      <c r="B940" s="449"/>
      <c r="C940" s="1238"/>
      <c r="D940" s="751" t="s">
        <v>1080</v>
      </c>
      <c r="E940" s="1234"/>
      <c r="F940" s="198"/>
      <c r="G940" s="198"/>
      <c r="H940" s="1237"/>
      <c r="I940" s="157">
        <f>SUM(J940:N940)</f>
        <v>120</v>
      </c>
      <c r="J940" s="150">
        <v>0</v>
      </c>
      <c r="K940" s="150">
        <v>0</v>
      </c>
      <c r="L940" s="150">
        <v>115</v>
      </c>
      <c r="M940" s="150">
        <v>0</v>
      </c>
      <c r="N940" s="151">
        <v>5</v>
      </c>
      <c r="O940" s="97"/>
      <c r="P940" s="97"/>
    </row>
    <row r="941" spans="1:16" s="3" customFormat="1" ht="18" customHeight="1">
      <c r="A941" s="319">
        <v>934</v>
      </c>
      <c r="B941" s="195"/>
      <c r="C941" s="145"/>
      <c r="D941" s="750" t="s">
        <v>839</v>
      </c>
      <c r="E941" s="188"/>
      <c r="F941" s="320"/>
      <c r="G941" s="320"/>
      <c r="H941" s="321"/>
      <c r="I941" s="1047">
        <f>SUM(J941:N941)</f>
        <v>0</v>
      </c>
      <c r="J941" s="756"/>
      <c r="K941" s="756"/>
      <c r="L941" s="756"/>
      <c r="M941" s="202"/>
      <c r="N941" s="203"/>
      <c r="O941" s="11"/>
      <c r="P941" s="11"/>
    </row>
    <row r="942" spans="1:16" s="3" customFormat="1" ht="18" customHeight="1">
      <c r="A942" s="319">
        <v>935</v>
      </c>
      <c r="B942" s="195"/>
      <c r="C942" s="145"/>
      <c r="D942" s="751" t="s">
        <v>1120</v>
      </c>
      <c r="E942" s="188"/>
      <c r="F942" s="320"/>
      <c r="G942" s="320"/>
      <c r="H942" s="321"/>
      <c r="I942" s="157">
        <f>SUM(J942:N942)</f>
        <v>120</v>
      </c>
      <c r="J942" s="150">
        <f>SUM(J940:J941)</f>
        <v>0</v>
      </c>
      <c r="K942" s="150">
        <f>SUM(K940:K941)</f>
        <v>0</v>
      </c>
      <c r="L942" s="150">
        <f>SUM(L940:L941)</f>
        <v>115</v>
      </c>
      <c r="M942" s="150">
        <f>SUM(M940:M941)</f>
        <v>0</v>
      </c>
      <c r="N942" s="151">
        <f>SUM(N940:N941)</f>
        <v>5</v>
      </c>
      <c r="O942" s="11"/>
      <c r="P942" s="11"/>
    </row>
    <row r="943" spans="1:16" s="3" customFormat="1" ht="22.5" customHeight="1">
      <c r="A943" s="319">
        <v>936</v>
      </c>
      <c r="B943" s="152"/>
      <c r="C943" s="145">
        <f>C938+1</f>
        <v>152</v>
      </c>
      <c r="D943" s="154" t="s">
        <v>613</v>
      </c>
      <c r="E943" s="188" t="s">
        <v>25</v>
      </c>
      <c r="F943" s="155"/>
      <c r="G943" s="155"/>
      <c r="H943" s="156"/>
      <c r="I943" s="157"/>
      <c r="J943" s="241"/>
      <c r="K943" s="241"/>
      <c r="L943" s="241"/>
      <c r="M943" s="150"/>
      <c r="N943" s="151"/>
      <c r="O943" s="11"/>
      <c r="P943" s="11"/>
    </row>
    <row r="944" spans="1:16" s="3" customFormat="1" ht="18" customHeight="1">
      <c r="A944" s="319">
        <v>937</v>
      </c>
      <c r="B944" s="195"/>
      <c r="C944" s="145"/>
      <c r="D944" s="751" t="s">
        <v>1080</v>
      </c>
      <c r="E944" s="188"/>
      <c r="F944" s="320"/>
      <c r="G944" s="320"/>
      <c r="H944" s="321"/>
      <c r="I944" s="157">
        <f>SUM(J944:N944)</f>
        <v>235</v>
      </c>
      <c r="J944" s="150">
        <v>0</v>
      </c>
      <c r="K944" s="150">
        <v>0</v>
      </c>
      <c r="L944" s="150">
        <v>235</v>
      </c>
      <c r="M944" s="150">
        <v>0</v>
      </c>
      <c r="N944" s="151">
        <v>0</v>
      </c>
      <c r="O944" s="11"/>
      <c r="P944" s="11"/>
    </row>
    <row r="945" spans="1:16" s="3" customFormat="1" ht="18" customHeight="1">
      <c r="A945" s="319">
        <v>938</v>
      </c>
      <c r="B945" s="195"/>
      <c r="C945" s="145"/>
      <c r="D945" s="750" t="s">
        <v>839</v>
      </c>
      <c r="E945" s="188"/>
      <c r="F945" s="320"/>
      <c r="G945" s="320"/>
      <c r="H945" s="321"/>
      <c r="I945" s="1047">
        <f>SUM(J945:N945)</f>
        <v>0</v>
      </c>
      <c r="J945" s="756"/>
      <c r="K945" s="756"/>
      <c r="L945" s="756"/>
      <c r="M945" s="202"/>
      <c r="N945" s="203"/>
      <c r="O945" s="11"/>
      <c r="P945" s="11"/>
    </row>
    <row r="946" spans="1:16" s="3" customFormat="1" ht="18" customHeight="1">
      <c r="A946" s="319">
        <v>939</v>
      </c>
      <c r="B946" s="195"/>
      <c r="C946" s="145"/>
      <c r="D946" s="751" t="s">
        <v>1120</v>
      </c>
      <c r="E946" s="188"/>
      <c r="F946" s="320"/>
      <c r="G946" s="320"/>
      <c r="H946" s="321"/>
      <c r="I946" s="157">
        <f>SUM(J946:N946)</f>
        <v>235</v>
      </c>
      <c r="J946" s="150">
        <f>SUM(J944:J945)</f>
        <v>0</v>
      </c>
      <c r="K946" s="150">
        <f>SUM(K944:K945)</f>
        <v>0</v>
      </c>
      <c r="L946" s="150">
        <f>SUM(L944:L945)</f>
        <v>235</v>
      </c>
      <c r="M946" s="150">
        <f>SUM(M944:M945)</f>
        <v>0</v>
      </c>
      <c r="N946" s="151">
        <f>SUM(N944:N945)</f>
        <v>0</v>
      </c>
      <c r="O946" s="11"/>
      <c r="P946" s="11"/>
    </row>
    <row r="947" spans="1:16" s="3" customFormat="1" ht="18" customHeight="1">
      <c r="A947" s="319">
        <v>940</v>
      </c>
      <c r="B947" s="195"/>
      <c r="C947" s="145">
        <f>C943+1</f>
        <v>153</v>
      </c>
      <c r="D947" s="154" t="s">
        <v>637</v>
      </c>
      <c r="E947" s="188" t="s">
        <v>25</v>
      </c>
      <c r="F947" s="320"/>
      <c r="G947" s="320"/>
      <c r="H947" s="321"/>
      <c r="I947" s="157"/>
      <c r="J947" s="150"/>
      <c r="K947" s="150"/>
      <c r="L947" s="150"/>
      <c r="M947" s="150"/>
      <c r="N947" s="151"/>
      <c r="O947" s="11"/>
      <c r="P947" s="11"/>
    </row>
    <row r="948" spans="1:16" s="3" customFormat="1" ht="18" customHeight="1">
      <c r="A948" s="319">
        <v>941</v>
      </c>
      <c r="B948" s="195"/>
      <c r="C948" s="145"/>
      <c r="D948" s="751" t="s">
        <v>1080</v>
      </c>
      <c r="E948" s="188"/>
      <c r="F948" s="320"/>
      <c r="G948" s="320"/>
      <c r="H948" s="321"/>
      <c r="I948" s="157">
        <f>SUM(J948:N948)</f>
        <v>6581</v>
      </c>
      <c r="J948" s="150"/>
      <c r="K948" s="150"/>
      <c r="L948" s="150">
        <v>6581</v>
      </c>
      <c r="M948" s="150"/>
      <c r="N948" s="151"/>
      <c r="O948" s="11"/>
      <c r="P948" s="11"/>
    </row>
    <row r="949" spans="1:16" s="3" customFormat="1" ht="18" customHeight="1">
      <c r="A949" s="319">
        <v>942</v>
      </c>
      <c r="B949" s="195"/>
      <c r="C949" s="145"/>
      <c r="D949" s="750" t="s">
        <v>839</v>
      </c>
      <c r="E949" s="188"/>
      <c r="F949" s="320"/>
      <c r="G949" s="320"/>
      <c r="H949" s="321"/>
      <c r="I949" s="1047">
        <f>SUM(J949:N949)</f>
        <v>0</v>
      </c>
      <c r="J949" s="756"/>
      <c r="K949" s="756"/>
      <c r="L949" s="756"/>
      <c r="M949" s="756"/>
      <c r="N949" s="163"/>
      <c r="O949" s="11"/>
      <c r="P949" s="11"/>
    </row>
    <row r="950" spans="1:16" s="3" customFormat="1" ht="18" customHeight="1">
      <c r="A950" s="319">
        <v>943</v>
      </c>
      <c r="B950" s="195"/>
      <c r="C950" s="145"/>
      <c r="D950" s="751" t="s">
        <v>1120</v>
      </c>
      <c r="E950" s="188"/>
      <c r="F950" s="320"/>
      <c r="G950" s="320"/>
      <c r="H950" s="321"/>
      <c r="I950" s="157">
        <f>SUM(J950:N950)</f>
        <v>6581</v>
      </c>
      <c r="J950" s="150">
        <f>SUM(J948:J949)</f>
        <v>0</v>
      </c>
      <c r="K950" s="150">
        <f>SUM(K948:K949)</f>
        <v>0</v>
      </c>
      <c r="L950" s="150">
        <f>SUM(L948:L949)</f>
        <v>6581</v>
      </c>
      <c r="M950" s="150">
        <f>SUM(M948:M949)</f>
        <v>0</v>
      </c>
      <c r="N950" s="151">
        <f>SUM(N948:N949)</f>
        <v>0</v>
      </c>
      <c r="O950" s="11"/>
      <c r="P950" s="11"/>
    </row>
    <row r="951" spans="1:16" s="204" customFormat="1" ht="18" customHeight="1">
      <c r="A951" s="319">
        <v>944</v>
      </c>
      <c r="B951" s="200"/>
      <c r="C951" s="145">
        <f>C947+1</f>
        <v>154</v>
      </c>
      <c r="D951" s="154" t="s">
        <v>803</v>
      </c>
      <c r="E951" s="188" t="s">
        <v>25</v>
      </c>
      <c r="F951" s="160"/>
      <c r="G951" s="160"/>
      <c r="H951" s="161">
        <v>190</v>
      </c>
      <c r="I951" s="157"/>
      <c r="J951" s="150"/>
      <c r="K951" s="150"/>
      <c r="L951" s="150"/>
      <c r="M951" s="150"/>
      <c r="N951" s="151"/>
      <c r="O951" s="137"/>
      <c r="P951" s="11"/>
    </row>
    <row r="952" spans="1:16" s="204" customFormat="1" ht="18" customHeight="1">
      <c r="A952" s="319">
        <v>945</v>
      </c>
      <c r="B952" s="200"/>
      <c r="C952" s="188"/>
      <c r="D952" s="751" t="s">
        <v>1080</v>
      </c>
      <c r="E952" s="188"/>
      <c r="F952" s="160"/>
      <c r="G952" s="160"/>
      <c r="H952" s="161"/>
      <c r="I952" s="157">
        <f>SUM(J952:N952)</f>
        <v>2107</v>
      </c>
      <c r="J952" s="150"/>
      <c r="K952" s="150"/>
      <c r="L952" s="150">
        <v>2107</v>
      </c>
      <c r="M952" s="150"/>
      <c r="N952" s="151"/>
      <c r="O952" s="137"/>
      <c r="P952" s="11"/>
    </row>
    <row r="953" spans="1:16" s="204" customFormat="1" ht="18" customHeight="1">
      <c r="A953" s="319">
        <v>946</v>
      </c>
      <c r="B953" s="200"/>
      <c r="C953" s="188"/>
      <c r="D953" s="750" t="s">
        <v>839</v>
      </c>
      <c r="E953" s="188"/>
      <c r="F953" s="160"/>
      <c r="G953" s="160"/>
      <c r="H953" s="161"/>
      <c r="I953" s="1047">
        <f>SUM(J953:N953)</f>
        <v>0</v>
      </c>
      <c r="J953" s="150"/>
      <c r="K953" s="150"/>
      <c r="L953" s="241"/>
      <c r="M953" s="150"/>
      <c r="N953" s="151"/>
      <c r="O953" s="137"/>
      <c r="P953" s="11"/>
    </row>
    <row r="954" spans="1:16" s="204" customFormat="1" ht="18" customHeight="1">
      <c r="A954" s="319">
        <v>947</v>
      </c>
      <c r="B954" s="200"/>
      <c r="C954" s="188"/>
      <c r="D954" s="751" t="s">
        <v>1120</v>
      </c>
      <c r="E954" s="188"/>
      <c r="F954" s="160"/>
      <c r="G954" s="160"/>
      <c r="H954" s="161"/>
      <c r="I954" s="157">
        <f>SUM(J954:N954)</f>
        <v>2107</v>
      </c>
      <c r="J954" s="150">
        <f>SUM(J952:J953)</f>
        <v>0</v>
      </c>
      <c r="K954" s="150">
        <f>SUM(K952:K953)</f>
        <v>0</v>
      </c>
      <c r="L954" s="150">
        <f>SUM(L952:L953)</f>
        <v>2107</v>
      </c>
      <c r="M954" s="150">
        <f>SUM(M952:M953)</f>
        <v>0</v>
      </c>
      <c r="N954" s="151">
        <f>SUM(N952:N953)</f>
        <v>0</v>
      </c>
      <c r="O954" s="137"/>
      <c r="P954" s="11"/>
    </row>
    <row r="955" spans="1:16" s="3" customFormat="1" ht="22.5" customHeight="1">
      <c r="A955" s="319">
        <v>948</v>
      </c>
      <c r="B955" s="152"/>
      <c r="C955" s="145">
        <f>C951+1</f>
        <v>155</v>
      </c>
      <c r="D955" s="154" t="s">
        <v>611</v>
      </c>
      <c r="E955" s="188" t="s">
        <v>25</v>
      </c>
      <c r="F955" s="155"/>
      <c r="G955" s="155"/>
      <c r="H955" s="156">
        <v>215</v>
      </c>
      <c r="I955" s="157"/>
      <c r="J955" s="241"/>
      <c r="K955" s="241"/>
      <c r="L955" s="241"/>
      <c r="M955" s="150"/>
      <c r="N955" s="151"/>
      <c r="O955" s="11"/>
      <c r="P955" s="11"/>
    </row>
    <row r="956" spans="1:16" s="3" customFormat="1" ht="18" customHeight="1">
      <c r="A956" s="319">
        <v>949</v>
      </c>
      <c r="B956" s="152"/>
      <c r="C956" s="145"/>
      <c r="D956" s="751" t="s">
        <v>1080</v>
      </c>
      <c r="E956" s="188"/>
      <c r="F956" s="155"/>
      <c r="G956" s="155"/>
      <c r="H956" s="156"/>
      <c r="I956" s="157">
        <f>SUM(J956:N956)</f>
        <v>927</v>
      </c>
      <c r="J956" s="241"/>
      <c r="K956" s="241"/>
      <c r="L956" s="150">
        <v>927</v>
      </c>
      <c r="M956" s="150"/>
      <c r="N956" s="151"/>
      <c r="O956" s="11"/>
      <c r="P956" s="11"/>
    </row>
    <row r="957" spans="1:16" s="3" customFormat="1" ht="18" customHeight="1">
      <c r="A957" s="319">
        <v>950</v>
      </c>
      <c r="B957" s="152"/>
      <c r="C957" s="145"/>
      <c r="D957" s="750" t="s">
        <v>839</v>
      </c>
      <c r="E957" s="188"/>
      <c r="F957" s="155"/>
      <c r="G957" s="155"/>
      <c r="H957" s="156"/>
      <c r="I957" s="1047">
        <f>SUM(J957:N957)</f>
        <v>0</v>
      </c>
      <c r="J957" s="756"/>
      <c r="K957" s="756"/>
      <c r="L957" s="756"/>
      <c r="M957" s="202"/>
      <c r="N957" s="203"/>
      <c r="O957" s="11"/>
      <c r="P957" s="11"/>
    </row>
    <row r="958" spans="1:16" s="3" customFormat="1" ht="18" customHeight="1">
      <c r="A958" s="319">
        <v>951</v>
      </c>
      <c r="B958" s="152"/>
      <c r="C958" s="145"/>
      <c r="D958" s="751" t="s">
        <v>1120</v>
      </c>
      <c r="E958" s="188"/>
      <c r="F958" s="155"/>
      <c r="G958" s="155"/>
      <c r="H958" s="156"/>
      <c r="I958" s="157">
        <f>SUM(J958:N958)</f>
        <v>927</v>
      </c>
      <c r="J958" s="150">
        <f>SUM(J956:J957)</f>
        <v>0</v>
      </c>
      <c r="K958" s="150">
        <f>SUM(K956:K957)</f>
        <v>0</v>
      </c>
      <c r="L958" s="150">
        <f>SUM(L956:L957)</f>
        <v>927</v>
      </c>
      <c r="M958" s="150">
        <f>SUM(M956:M957)</f>
        <v>0</v>
      </c>
      <c r="N958" s="151">
        <f>SUM(N956:N957)</f>
        <v>0</v>
      </c>
      <c r="O958" s="11"/>
      <c r="P958" s="11"/>
    </row>
    <row r="959" spans="1:16" s="3" customFormat="1" ht="22.5" customHeight="1">
      <c r="A959" s="319">
        <v>952</v>
      </c>
      <c r="B959" s="152"/>
      <c r="C959" s="145">
        <f>C955+1</f>
        <v>156</v>
      </c>
      <c r="D959" s="154" t="s">
        <v>612</v>
      </c>
      <c r="E959" s="188" t="s">
        <v>25</v>
      </c>
      <c r="F959" s="155"/>
      <c r="G959" s="155"/>
      <c r="H959" s="156">
        <v>330</v>
      </c>
      <c r="I959" s="157"/>
      <c r="J959" s="241"/>
      <c r="K959" s="241"/>
      <c r="L959" s="241"/>
      <c r="M959" s="150"/>
      <c r="N959" s="151"/>
      <c r="O959" s="11"/>
      <c r="P959" s="11"/>
    </row>
    <row r="960" spans="1:16" s="3" customFormat="1" ht="18" customHeight="1">
      <c r="A960" s="319">
        <v>953</v>
      </c>
      <c r="B960" s="152"/>
      <c r="C960" s="145"/>
      <c r="D960" s="751" t="s">
        <v>1080</v>
      </c>
      <c r="E960" s="188"/>
      <c r="F960" s="155"/>
      <c r="G960" s="155"/>
      <c r="H960" s="156"/>
      <c r="I960" s="157">
        <f>SUM(J960:N960)</f>
        <v>125</v>
      </c>
      <c r="J960" s="241"/>
      <c r="K960" s="241"/>
      <c r="L960" s="150">
        <v>125</v>
      </c>
      <c r="M960" s="150"/>
      <c r="N960" s="151"/>
      <c r="O960" s="11"/>
      <c r="P960" s="11"/>
    </row>
    <row r="961" spans="1:16" s="3" customFormat="1" ht="18" customHeight="1">
      <c r="A961" s="319">
        <v>954</v>
      </c>
      <c r="B961" s="152"/>
      <c r="C961" s="145"/>
      <c r="D961" s="750" t="s">
        <v>839</v>
      </c>
      <c r="E961" s="188"/>
      <c r="F961" s="155"/>
      <c r="G961" s="155"/>
      <c r="H961" s="156"/>
      <c r="I961" s="1047">
        <f>SUM(J961:N961)</f>
        <v>0</v>
      </c>
      <c r="J961" s="756"/>
      <c r="K961" s="756"/>
      <c r="L961" s="756"/>
      <c r="M961" s="202"/>
      <c r="N961" s="203"/>
      <c r="O961" s="11"/>
      <c r="P961" s="11"/>
    </row>
    <row r="962" spans="1:16" s="3" customFormat="1" ht="18" customHeight="1">
      <c r="A962" s="319">
        <v>955</v>
      </c>
      <c r="B962" s="152"/>
      <c r="C962" s="145"/>
      <c r="D962" s="751" t="s">
        <v>1120</v>
      </c>
      <c r="E962" s="188"/>
      <c r="F962" s="155"/>
      <c r="G962" s="155"/>
      <c r="H962" s="156"/>
      <c r="I962" s="157">
        <f>SUM(J962:N962)</f>
        <v>125</v>
      </c>
      <c r="J962" s="150">
        <f>SUM(J960:J961)</f>
        <v>0</v>
      </c>
      <c r="K962" s="150">
        <f>SUM(K960:K961)</f>
        <v>0</v>
      </c>
      <c r="L962" s="150">
        <f>SUM(L960:L961)</f>
        <v>125</v>
      </c>
      <c r="M962" s="150">
        <f>SUM(M960:M961)</f>
        <v>0</v>
      </c>
      <c r="N962" s="151">
        <f>SUM(N960:N961)</f>
        <v>0</v>
      </c>
      <c r="O962" s="11"/>
      <c r="P962" s="11"/>
    </row>
    <row r="963" spans="1:16" s="3" customFormat="1" ht="18" customHeight="1">
      <c r="A963" s="319">
        <v>956</v>
      </c>
      <c r="B963" s="195"/>
      <c r="C963" s="145">
        <f>C959+1</f>
        <v>157</v>
      </c>
      <c r="D963" s="154" t="s">
        <v>1008</v>
      </c>
      <c r="E963" s="188" t="s">
        <v>25</v>
      </c>
      <c r="F963" s="320"/>
      <c r="G963" s="320"/>
      <c r="H963" s="321"/>
      <c r="I963" s="157"/>
      <c r="J963" s="150"/>
      <c r="K963" s="150"/>
      <c r="L963" s="150"/>
      <c r="M963" s="150"/>
      <c r="N963" s="151"/>
      <c r="O963" s="11"/>
      <c r="P963" s="11"/>
    </row>
    <row r="964" spans="1:16" s="3" customFormat="1" ht="18" customHeight="1">
      <c r="A964" s="319">
        <v>957</v>
      </c>
      <c r="B964" s="195"/>
      <c r="C964" s="188"/>
      <c r="D964" s="751" t="s">
        <v>1080</v>
      </c>
      <c r="E964" s="188"/>
      <c r="F964" s="320"/>
      <c r="G964" s="320"/>
      <c r="H964" s="321"/>
      <c r="I964" s="157">
        <f>SUM(J964:N964)</f>
        <v>4000</v>
      </c>
      <c r="J964" s="150"/>
      <c r="K964" s="150"/>
      <c r="L964" s="150">
        <v>4000</v>
      </c>
      <c r="M964" s="150"/>
      <c r="N964" s="151"/>
      <c r="O964" s="11"/>
      <c r="P964" s="11"/>
    </row>
    <row r="965" spans="1:16" s="3" customFormat="1" ht="18" customHeight="1">
      <c r="A965" s="319">
        <v>958</v>
      </c>
      <c r="B965" s="195"/>
      <c r="C965" s="188"/>
      <c r="D965" s="750" t="s">
        <v>839</v>
      </c>
      <c r="E965" s="188"/>
      <c r="F965" s="320"/>
      <c r="G965" s="320"/>
      <c r="H965" s="321"/>
      <c r="I965" s="1047">
        <f>SUM(J965:N965)</f>
        <v>0</v>
      </c>
      <c r="J965" s="150"/>
      <c r="K965" s="150"/>
      <c r="L965" s="756"/>
      <c r="M965" s="150"/>
      <c r="N965" s="151"/>
      <c r="O965" s="11"/>
      <c r="P965" s="11"/>
    </row>
    <row r="966" spans="1:16" s="3" customFormat="1" ht="18" customHeight="1">
      <c r="A966" s="319">
        <v>959</v>
      </c>
      <c r="B966" s="195"/>
      <c r="C966" s="188"/>
      <c r="D966" s="751" t="s">
        <v>1120</v>
      </c>
      <c r="E966" s="188"/>
      <c r="F966" s="320"/>
      <c r="G966" s="320"/>
      <c r="H966" s="321"/>
      <c r="I966" s="157">
        <f>SUM(J966:N966)</f>
        <v>4000</v>
      </c>
      <c r="J966" s="150">
        <f>SUM(J964:J965)</f>
        <v>0</v>
      </c>
      <c r="K966" s="150">
        <f>SUM(K964:K965)</f>
        <v>0</v>
      </c>
      <c r="L966" s="150">
        <f>SUM(L964:L965)</f>
        <v>4000</v>
      </c>
      <c r="M966" s="150">
        <f>SUM(M964:M965)</f>
        <v>0</v>
      </c>
      <c r="N966" s="151">
        <f>SUM(N964:N965)</f>
        <v>0</v>
      </c>
      <c r="O966" s="11"/>
      <c r="P966" s="11"/>
    </row>
    <row r="967" spans="1:16" s="3" customFormat="1" ht="33" customHeight="1">
      <c r="A967" s="319">
        <v>960</v>
      </c>
      <c r="B967" s="195"/>
      <c r="C967" s="145">
        <f>C963+1</f>
        <v>158</v>
      </c>
      <c r="D967" s="154" t="s">
        <v>1105</v>
      </c>
      <c r="E967" s="1450" t="s">
        <v>24</v>
      </c>
      <c r="F967" s="154"/>
      <c r="G967" s="154"/>
      <c r="H967" s="154"/>
      <c r="I967" s="157"/>
      <c r="J967" s="150"/>
      <c r="K967" s="150"/>
      <c r="L967" s="150"/>
      <c r="M967" s="150"/>
      <c r="N967" s="151"/>
      <c r="O967" s="11"/>
      <c r="P967" s="11"/>
    </row>
    <row r="968" spans="1:16" s="3" customFormat="1" ht="18" customHeight="1">
      <c r="A968" s="319">
        <v>961</v>
      </c>
      <c r="B968" s="195"/>
      <c r="C968" s="188"/>
      <c r="D968" s="751" t="s">
        <v>1080</v>
      </c>
      <c r="E968" s="1450"/>
      <c r="F968" s="154"/>
      <c r="G968" s="154"/>
      <c r="H968" s="1478"/>
      <c r="I968" s="157">
        <f>SUM(J968:N968)</f>
        <v>45</v>
      </c>
      <c r="J968" s="150">
        <v>0</v>
      </c>
      <c r="K968" s="150">
        <v>0</v>
      </c>
      <c r="L968" s="150">
        <v>45</v>
      </c>
      <c r="M968" s="150">
        <v>0</v>
      </c>
      <c r="N968" s="151">
        <v>0</v>
      </c>
      <c r="O968" s="11"/>
      <c r="P968" s="11"/>
    </row>
    <row r="969" spans="1:16" s="3" customFormat="1" ht="18" customHeight="1">
      <c r="A969" s="319">
        <v>962</v>
      </c>
      <c r="B969" s="195"/>
      <c r="C969" s="188"/>
      <c r="D969" s="750" t="s">
        <v>839</v>
      </c>
      <c r="E969" s="188"/>
      <c r="F969" s="320"/>
      <c r="G969" s="320"/>
      <c r="H969" s="321"/>
      <c r="I969" s="1047">
        <f>SUM(J969:N969)</f>
        <v>0</v>
      </c>
      <c r="J969" s="756"/>
      <c r="K969" s="756"/>
      <c r="L969" s="756"/>
      <c r="M969" s="756"/>
      <c r="N969" s="163"/>
      <c r="O969" s="11"/>
      <c r="P969" s="11"/>
    </row>
    <row r="970" spans="1:16" s="3" customFormat="1" ht="18" customHeight="1">
      <c r="A970" s="319">
        <v>963</v>
      </c>
      <c r="B970" s="195"/>
      <c r="C970" s="188"/>
      <c r="D970" s="751" t="s">
        <v>1120</v>
      </c>
      <c r="E970" s="188"/>
      <c r="F970" s="320"/>
      <c r="G970" s="320"/>
      <c r="H970" s="321"/>
      <c r="I970" s="157">
        <f>SUM(J970:N970)</f>
        <v>45</v>
      </c>
      <c r="J970" s="150">
        <f>SUM(J968:J969)</f>
        <v>0</v>
      </c>
      <c r="K970" s="150">
        <f>SUM(K968:K969)</f>
        <v>0</v>
      </c>
      <c r="L970" s="150">
        <f>SUM(L968:L969)</f>
        <v>45</v>
      </c>
      <c r="M970" s="150">
        <f>SUM(M968:M969)</f>
        <v>0</v>
      </c>
      <c r="N970" s="151">
        <f>SUM(N968:N969)</f>
        <v>0</v>
      </c>
      <c r="O970" s="11"/>
      <c r="P970" s="11"/>
    </row>
    <row r="971" spans="1:14" s="11" customFormat="1" ht="22.5" customHeight="1">
      <c r="A971" s="319">
        <v>964</v>
      </c>
      <c r="B971" s="152"/>
      <c r="C971" s="145"/>
      <c r="D971" s="187" t="s">
        <v>345</v>
      </c>
      <c r="E971" s="188"/>
      <c r="F971" s="155"/>
      <c r="G971" s="155"/>
      <c r="H971" s="156"/>
      <c r="I971" s="157"/>
      <c r="J971" s="150"/>
      <c r="K971" s="150"/>
      <c r="L971" s="150"/>
      <c r="M971" s="150"/>
      <c r="N971" s="151"/>
    </row>
    <row r="972" spans="1:16" s="3" customFormat="1" ht="22.5" customHeight="1">
      <c r="A972" s="319">
        <v>965</v>
      </c>
      <c r="B972" s="152"/>
      <c r="C972" s="145">
        <f>C967+1</f>
        <v>159</v>
      </c>
      <c r="D972" s="146" t="s">
        <v>346</v>
      </c>
      <c r="E972" s="145" t="s">
        <v>25</v>
      </c>
      <c r="F972" s="155">
        <v>1493</v>
      </c>
      <c r="G972" s="155"/>
      <c r="H972" s="156">
        <v>344</v>
      </c>
      <c r="I972" s="164"/>
      <c r="J972" s="165"/>
      <c r="K972" s="165"/>
      <c r="L972" s="165"/>
      <c r="M972" s="165"/>
      <c r="N972" s="166"/>
      <c r="O972" s="11"/>
      <c r="P972" s="11"/>
    </row>
    <row r="973" spans="1:16" s="3" customFormat="1" ht="18" customHeight="1">
      <c r="A973" s="319">
        <v>966</v>
      </c>
      <c r="B973" s="195"/>
      <c r="C973" s="145"/>
      <c r="D973" s="751" t="s">
        <v>1080</v>
      </c>
      <c r="E973" s="188"/>
      <c r="F973" s="320"/>
      <c r="G973" s="320"/>
      <c r="H973" s="321"/>
      <c r="I973" s="164">
        <f>SUM(J973:N973)</f>
        <v>682</v>
      </c>
      <c r="J973" s="1162">
        <v>0</v>
      </c>
      <c r="K973" s="1162">
        <v>0</v>
      </c>
      <c r="L973" s="1162">
        <v>682</v>
      </c>
      <c r="M973" s="1162">
        <v>0</v>
      </c>
      <c r="N973" s="1163">
        <v>0</v>
      </c>
      <c r="O973" s="11"/>
      <c r="P973" s="11"/>
    </row>
    <row r="974" spans="1:16" s="131" customFormat="1" ht="18" customHeight="1">
      <c r="A974" s="319">
        <v>967</v>
      </c>
      <c r="B974" s="222"/>
      <c r="C974" s="145"/>
      <c r="D974" s="750" t="s">
        <v>839</v>
      </c>
      <c r="E974" s="188"/>
      <c r="F974" s="242"/>
      <c r="G974" s="242"/>
      <c r="H974" s="243"/>
      <c r="I974" s="1158">
        <f>SUM(J974:N974)</f>
        <v>0</v>
      </c>
      <c r="J974" s="756"/>
      <c r="K974" s="756"/>
      <c r="L974" s="756"/>
      <c r="M974" s="756"/>
      <c r="N974" s="163"/>
      <c r="O974" s="12"/>
      <c r="P974" s="11"/>
    </row>
    <row r="975" spans="1:16" s="131" customFormat="1" ht="18" customHeight="1">
      <c r="A975" s="319">
        <v>968</v>
      </c>
      <c r="B975" s="222"/>
      <c r="C975" s="145"/>
      <c r="D975" s="751" t="s">
        <v>1120</v>
      </c>
      <c r="E975" s="188"/>
      <c r="F975" s="242"/>
      <c r="G975" s="242"/>
      <c r="H975" s="243"/>
      <c r="I975" s="164">
        <f>SUM(J975:N975)</f>
        <v>682</v>
      </c>
      <c r="J975" s="150">
        <f>SUM(J973:J974)</f>
        <v>0</v>
      </c>
      <c r="K975" s="150">
        <f>SUM(K973:K974)</f>
        <v>0</v>
      </c>
      <c r="L975" s="150">
        <f>SUM(L973:L974)</f>
        <v>682</v>
      </c>
      <c r="M975" s="150">
        <f>SUM(M973:M974)</f>
        <v>0</v>
      </c>
      <c r="N975" s="151">
        <f>SUM(N973:N974)</f>
        <v>0</v>
      </c>
      <c r="O975" s="12"/>
      <c r="P975" s="11"/>
    </row>
    <row r="976" spans="1:16" s="3" customFormat="1" ht="22.5" customHeight="1">
      <c r="A976" s="319">
        <v>969</v>
      </c>
      <c r="B976" s="152"/>
      <c r="C976" s="145">
        <f>C972+1</f>
        <v>160</v>
      </c>
      <c r="D976" s="146" t="s">
        <v>347</v>
      </c>
      <c r="E976" s="145" t="s">
        <v>25</v>
      </c>
      <c r="F976" s="155">
        <v>510</v>
      </c>
      <c r="G976" s="155"/>
      <c r="H976" s="156">
        <v>1502</v>
      </c>
      <c r="I976" s="164"/>
      <c r="J976" s="165"/>
      <c r="K976" s="165"/>
      <c r="L976" s="165"/>
      <c r="M976" s="165"/>
      <c r="N976" s="166"/>
      <c r="O976" s="11"/>
      <c r="P976" s="11"/>
    </row>
    <row r="977" spans="1:16" s="3" customFormat="1" ht="18" customHeight="1">
      <c r="A977" s="319">
        <v>970</v>
      </c>
      <c r="B977" s="195"/>
      <c r="C977" s="145"/>
      <c r="D977" s="751" t="s">
        <v>1080</v>
      </c>
      <c r="E977" s="188"/>
      <c r="F977" s="320"/>
      <c r="G977" s="320"/>
      <c r="H977" s="321"/>
      <c r="I977" s="164">
        <f>SUM(J977:N977)</f>
        <v>1488</v>
      </c>
      <c r="J977" s="1162">
        <v>0</v>
      </c>
      <c r="K977" s="1162">
        <v>0</v>
      </c>
      <c r="L977" s="1162">
        <v>1488</v>
      </c>
      <c r="M977" s="1162">
        <v>0</v>
      </c>
      <c r="N977" s="1163">
        <v>0</v>
      </c>
      <c r="O977" s="11"/>
      <c r="P977" s="11"/>
    </row>
    <row r="978" spans="1:16" s="131" customFormat="1" ht="18" customHeight="1">
      <c r="A978" s="319">
        <v>971</v>
      </c>
      <c r="B978" s="222"/>
      <c r="C978" s="145"/>
      <c r="D978" s="750" t="s">
        <v>839</v>
      </c>
      <c r="E978" s="188"/>
      <c r="F978" s="242"/>
      <c r="G978" s="242"/>
      <c r="H978" s="243"/>
      <c r="I978" s="1158">
        <f>SUM(J978:N978)</f>
        <v>0</v>
      </c>
      <c r="J978" s="756"/>
      <c r="K978" s="756"/>
      <c r="L978" s="756"/>
      <c r="M978" s="756"/>
      <c r="N978" s="163"/>
      <c r="O978" s="12"/>
      <c r="P978" s="11"/>
    </row>
    <row r="979" spans="1:16" s="131" customFormat="1" ht="18" customHeight="1">
      <c r="A979" s="319">
        <v>972</v>
      </c>
      <c r="B979" s="222"/>
      <c r="C979" s="145"/>
      <c r="D979" s="751" t="s">
        <v>1120</v>
      </c>
      <c r="E979" s="188"/>
      <c r="F979" s="242"/>
      <c r="G979" s="242"/>
      <c r="H979" s="243"/>
      <c r="I979" s="164">
        <f>SUM(J979:N979)</f>
        <v>1488</v>
      </c>
      <c r="J979" s="150">
        <f>SUM(J977:J978)</f>
        <v>0</v>
      </c>
      <c r="K979" s="150">
        <f>SUM(K977:K978)</f>
        <v>0</v>
      </c>
      <c r="L979" s="150">
        <f>SUM(L977:L978)</f>
        <v>1488</v>
      </c>
      <c r="M979" s="150">
        <f>SUM(M977:M978)</f>
        <v>0</v>
      </c>
      <c r="N979" s="151">
        <f>SUM(N977:N978)</f>
        <v>0</v>
      </c>
      <c r="O979" s="12"/>
      <c r="P979" s="11"/>
    </row>
    <row r="980" spans="1:16" s="3" customFormat="1" ht="22.5" customHeight="1">
      <c r="A980" s="319">
        <v>973</v>
      </c>
      <c r="B980" s="152"/>
      <c r="C980" s="145">
        <f>C976+1</f>
        <v>161</v>
      </c>
      <c r="D980" s="146" t="s">
        <v>348</v>
      </c>
      <c r="E980" s="145" t="s">
        <v>25</v>
      </c>
      <c r="F980" s="155"/>
      <c r="G980" s="155"/>
      <c r="H980" s="156">
        <v>109</v>
      </c>
      <c r="I980" s="164"/>
      <c r="J980" s="165"/>
      <c r="K980" s="165"/>
      <c r="L980" s="165"/>
      <c r="M980" s="165"/>
      <c r="N980" s="166"/>
      <c r="O980" s="11"/>
      <c r="P980" s="11"/>
    </row>
    <row r="981" spans="1:16" s="3" customFormat="1" ht="18" customHeight="1">
      <c r="A981" s="319">
        <v>974</v>
      </c>
      <c r="B981" s="195"/>
      <c r="C981" s="145"/>
      <c r="D981" s="751" t="s">
        <v>1080</v>
      </c>
      <c r="E981" s="188"/>
      <c r="F981" s="320"/>
      <c r="G981" s="320"/>
      <c r="H981" s="321"/>
      <c r="I981" s="164">
        <f>SUM(J981:N981)</f>
        <v>41</v>
      </c>
      <c r="J981" s="1162">
        <v>0</v>
      </c>
      <c r="K981" s="1162">
        <v>0</v>
      </c>
      <c r="L981" s="1162">
        <v>41</v>
      </c>
      <c r="M981" s="1162">
        <v>0</v>
      </c>
      <c r="N981" s="1163">
        <v>0</v>
      </c>
      <c r="O981" s="11"/>
      <c r="P981" s="11"/>
    </row>
    <row r="982" spans="1:16" s="131" customFormat="1" ht="18" customHeight="1">
      <c r="A982" s="319">
        <v>975</v>
      </c>
      <c r="B982" s="222"/>
      <c r="C982" s="145"/>
      <c r="D982" s="750" t="s">
        <v>839</v>
      </c>
      <c r="E982" s="188"/>
      <c r="F982" s="242"/>
      <c r="G982" s="242"/>
      <c r="H982" s="243"/>
      <c r="I982" s="173">
        <f>SUM(J982:N982)</f>
        <v>0</v>
      </c>
      <c r="J982" s="756"/>
      <c r="K982" s="756"/>
      <c r="L982" s="756"/>
      <c r="M982" s="756"/>
      <c r="N982" s="163"/>
      <c r="O982" s="12"/>
      <c r="P982" s="11"/>
    </row>
    <row r="983" spans="1:16" s="131" customFormat="1" ht="18" customHeight="1">
      <c r="A983" s="319">
        <v>976</v>
      </c>
      <c r="B983" s="222"/>
      <c r="C983" s="145"/>
      <c r="D983" s="751" t="s">
        <v>1120</v>
      </c>
      <c r="E983" s="188"/>
      <c r="F983" s="242"/>
      <c r="G983" s="242"/>
      <c r="H983" s="243"/>
      <c r="I983" s="164">
        <f>SUM(J983:N983)</f>
        <v>41</v>
      </c>
      <c r="J983" s="150">
        <f>SUM(J981:J982)</f>
        <v>0</v>
      </c>
      <c r="K983" s="150">
        <f>SUM(K981:K982)</f>
        <v>0</v>
      </c>
      <c r="L983" s="150">
        <f>SUM(L981:L982)</f>
        <v>41</v>
      </c>
      <c r="M983" s="150">
        <f>SUM(M981:M982)</f>
        <v>0</v>
      </c>
      <c r="N983" s="151">
        <f>SUM(N981:N982)</f>
        <v>0</v>
      </c>
      <c r="O983" s="12"/>
      <c r="P983" s="11"/>
    </row>
    <row r="984" spans="1:16" s="3" customFormat="1" ht="22.5" customHeight="1">
      <c r="A984" s="319">
        <v>977</v>
      </c>
      <c r="B984" s="152"/>
      <c r="C984" s="145">
        <f>C980+1</f>
        <v>162</v>
      </c>
      <c r="D984" s="189" t="s">
        <v>39</v>
      </c>
      <c r="E984" s="188" t="s">
        <v>25</v>
      </c>
      <c r="F984" s="155">
        <v>1110</v>
      </c>
      <c r="G984" s="155"/>
      <c r="H984" s="156">
        <v>151</v>
      </c>
      <c r="I984" s="164"/>
      <c r="J984" s="165"/>
      <c r="K984" s="165"/>
      <c r="L984" s="165"/>
      <c r="M984" s="165"/>
      <c r="N984" s="166"/>
      <c r="O984" s="11"/>
      <c r="P984" s="11"/>
    </row>
    <row r="985" spans="1:16" s="3" customFormat="1" ht="18" customHeight="1">
      <c r="A985" s="319">
        <v>978</v>
      </c>
      <c r="B985" s="195"/>
      <c r="C985" s="145"/>
      <c r="D985" s="751" t="s">
        <v>1080</v>
      </c>
      <c r="E985" s="188"/>
      <c r="F985" s="320"/>
      <c r="G985" s="320"/>
      <c r="H985" s="321"/>
      <c r="I985" s="164">
        <f>SUM(J985:N985)</f>
        <v>917</v>
      </c>
      <c r="J985" s="1162">
        <v>0</v>
      </c>
      <c r="K985" s="1162">
        <v>0</v>
      </c>
      <c r="L985" s="1162">
        <v>917</v>
      </c>
      <c r="M985" s="1162">
        <v>0</v>
      </c>
      <c r="N985" s="1163">
        <v>0</v>
      </c>
      <c r="O985" s="11"/>
      <c r="P985" s="11"/>
    </row>
    <row r="986" spans="1:16" s="131" customFormat="1" ht="18" customHeight="1">
      <c r="A986" s="319">
        <v>979</v>
      </c>
      <c r="B986" s="222"/>
      <c r="C986" s="145"/>
      <c r="D986" s="750" t="s">
        <v>839</v>
      </c>
      <c r="E986" s="188"/>
      <c r="F986" s="242"/>
      <c r="G986" s="242"/>
      <c r="H986" s="243"/>
      <c r="I986" s="1158">
        <f>SUM(J986:N986)</f>
        <v>0</v>
      </c>
      <c r="J986" s="756"/>
      <c r="K986" s="756"/>
      <c r="L986" s="756"/>
      <c r="M986" s="756"/>
      <c r="N986" s="163"/>
      <c r="O986" s="12"/>
      <c r="P986" s="11"/>
    </row>
    <row r="987" spans="1:16" s="131" customFormat="1" ht="18" customHeight="1">
      <c r="A987" s="319">
        <v>980</v>
      </c>
      <c r="B987" s="222"/>
      <c r="C987" s="145"/>
      <c r="D987" s="751" t="s">
        <v>1120</v>
      </c>
      <c r="E987" s="188"/>
      <c r="F987" s="242"/>
      <c r="G987" s="242"/>
      <c r="H987" s="243"/>
      <c r="I987" s="164">
        <f>SUM(J987:N987)</f>
        <v>917</v>
      </c>
      <c r="J987" s="150">
        <f>SUM(J985:J986)</f>
        <v>0</v>
      </c>
      <c r="K987" s="150">
        <f>SUM(K985:K986)</f>
        <v>0</v>
      </c>
      <c r="L987" s="150">
        <f>SUM(L985:L986)</f>
        <v>917</v>
      </c>
      <c r="M987" s="150">
        <f>SUM(M985:M986)</f>
        <v>0</v>
      </c>
      <c r="N987" s="151">
        <f>SUM(N985:N986)</f>
        <v>0</v>
      </c>
      <c r="O987" s="12"/>
      <c r="P987" s="11"/>
    </row>
    <row r="988" spans="1:16" s="3" customFormat="1" ht="22.5" customHeight="1">
      <c r="A988" s="319">
        <v>981</v>
      </c>
      <c r="B988" s="152"/>
      <c r="C988" s="145">
        <f>C984+1</f>
        <v>163</v>
      </c>
      <c r="D988" s="189" t="s">
        <v>40</v>
      </c>
      <c r="E988" s="188" t="s">
        <v>25</v>
      </c>
      <c r="F988" s="155">
        <v>188</v>
      </c>
      <c r="G988" s="155"/>
      <c r="H988" s="156">
        <v>21</v>
      </c>
      <c r="I988" s="164"/>
      <c r="J988" s="165"/>
      <c r="K988" s="165"/>
      <c r="L988" s="165"/>
      <c r="M988" s="165"/>
      <c r="N988" s="166"/>
      <c r="O988" s="11"/>
      <c r="P988" s="11"/>
    </row>
    <row r="989" spans="1:16" s="3" customFormat="1" ht="18" customHeight="1">
      <c r="A989" s="319">
        <v>982</v>
      </c>
      <c r="B989" s="195"/>
      <c r="C989" s="145"/>
      <c r="D989" s="751" t="s">
        <v>1080</v>
      </c>
      <c r="E989" s="188"/>
      <c r="F989" s="320"/>
      <c r="G989" s="320"/>
      <c r="H989" s="321"/>
      <c r="I989" s="164">
        <f>SUM(J989:N989)</f>
        <v>209</v>
      </c>
      <c r="J989" s="1162">
        <v>0</v>
      </c>
      <c r="K989" s="1162">
        <v>0</v>
      </c>
      <c r="L989" s="1162">
        <v>209</v>
      </c>
      <c r="M989" s="1162">
        <v>0</v>
      </c>
      <c r="N989" s="1163">
        <v>0</v>
      </c>
      <c r="O989" s="11"/>
      <c r="P989" s="11"/>
    </row>
    <row r="990" spans="1:16" s="131" customFormat="1" ht="18" customHeight="1">
      <c r="A990" s="319">
        <v>983</v>
      </c>
      <c r="B990" s="222"/>
      <c r="C990" s="145"/>
      <c r="D990" s="750" t="s">
        <v>839</v>
      </c>
      <c r="E990" s="188"/>
      <c r="F990" s="242"/>
      <c r="G990" s="242"/>
      <c r="H990" s="243"/>
      <c r="I990" s="1158">
        <f>SUM(J990:N990)</f>
        <v>0</v>
      </c>
      <c r="J990" s="756"/>
      <c r="K990" s="756"/>
      <c r="L990" s="756"/>
      <c r="M990" s="756"/>
      <c r="N990" s="163"/>
      <c r="O990" s="12"/>
      <c r="P990" s="11"/>
    </row>
    <row r="991" spans="1:16" s="131" customFormat="1" ht="18" customHeight="1">
      <c r="A991" s="319">
        <v>984</v>
      </c>
      <c r="B991" s="222"/>
      <c r="C991" s="145"/>
      <c r="D991" s="751" t="s">
        <v>1120</v>
      </c>
      <c r="E991" s="188"/>
      <c r="F991" s="242"/>
      <c r="G991" s="242"/>
      <c r="H991" s="243"/>
      <c r="I991" s="164">
        <f>SUM(J991:N991)</f>
        <v>209</v>
      </c>
      <c r="J991" s="150">
        <f>SUM(J989:J990)</f>
        <v>0</v>
      </c>
      <c r="K991" s="150">
        <f>SUM(K989:K990)</f>
        <v>0</v>
      </c>
      <c r="L991" s="150">
        <f>SUM(L989:L990)</f>
        <v>209</v>
      </c>
      <c r="M991" s="150">
        <f>SUM(M989:M990)</f>
        <v>0</v>
      </c>
      <c r="N991" s="151">
        <f>SUM(N989:N990)</f>
        <v>0</v>
      </c>
      <c r="O991" s="12"/>
      <c r="P991" s="11"/>
    </row>
    <row r="992" spans="1:16" s="3" customFormat="1" ht="22.5" customHeight="1">
      <c r="A992" s="319">
        <v>985</v>
      </c>
      <c r="B992" s="152"/>
      <c r="C992" s="145">
        <f>C988+1</f>
        <v>164</v>
      </c>
      <c r="D992" s="189" t="s">
        <v>350</v>
      </c>
      <c r="E992" s="188" t="s">
        <v>25</v>
      </c>
      <c r="F992" s="155">
        <v>178</v>
      </c>
      <c r="G992" s="155"/>
      <c r="H992" s="156">
        <v>250</v>
      </c>
      <c r="I992" s="164"/>
      <c r="J992" s="165"/>
      <c r="K992" s="165"/>
      <c r="L992" s="165"/>
      <c r="M992" s="165"/>
      <c r="N992" s="166"/>
      <c r="O992" s="11"/>
      <c r="P992" s="11"/>
    </row>
    <row r="993" spans="1:16" s="3" customFormat="1" ht="18" customHeight="1">
      <c r="A993" s="319">
        <v>986</v>
      </c>
      <c r="B993" s="195"/>
      <c r="C993" s="145"/>
      <c r="D993" s="751" t="s">
        <v>1080</v>
      </c>
      <c r="E993" s="188"/>
      <c r="F993" s="320"/>
      <c r="G993" s="320"/>
      <c r="H993" s="321"/>
      <c r="I993" s="164">
        <f>SUM(J993:N993)</f>
        <v>93</v>
      </c>
      <c r="J993" s="1162">
        <v>0</v>
      </c>
      <c r="K993" s="1162">
        <v>0</v>
      </c>
      <c r="L993" s="1162">
        <v>93</v>
      </c>
      <c r="M993" s="1162">
        <v>0</v>
      </c>
      <c r="N993" s="1163">
        <v>0</v>
      </c>
      <c r="O993" s="11"/>
      <c r="P993" s="11"/>
    </row>
    <row r="994" spans="1:16" s="131" customFormat="1" ht="18" customHeight="1">
      <c r="A994" s="319">
        <v>987</v>
      </c>
      <c r="B994" s="222"/>
      <c r="C994" s="145"/>
      <c r="D994" s="750" t="s">
        <v>644</v>
      </c>
      <c r="E994" s="188"/>
      <c r="F994" s="242"/>
      <c r="G994" s="242"/>
      <c r="H994" s="243"/>
      <c r="I994" s="1158">
        <f>SUM(J994:N994)</f>
        <v>0</v>
      </c>
      <c r="J994" s="756"/>
      <c r="K994" s="756"/>
      <c r="L994" s="756"/>
      <c r="M994" s="756"/>
      <c r="N994" s="163"/>
      <c r="O994" s="12"/>
      <c r="P994" s="11"/>
    </row>
    <row r="995" spans="1:16" s="131" customFormat="1" ht="18" customHeight="1">
      <c r="A995" s="319">
        <v>988</v>
      </c>
      <c r="B995" s="222"/>
      <c r="C995" s="145"/>
      <c r="D995" s="751" t="s">
        <v>1120</v>
      </c>
      <c r="E995" s="188"/>
      <c r="F995" s="242"/>
      <c r="G995" s="242"/>
      <c r="H995" s="243"/>
      <c r="I995" s="164">
        <f>SUM(J995:N995)</f>
        <v>93</v>
      </c>
      <c r="J995" s="150">
        <f>SUM(J993:J994)</f>
        <v>0</v>
      </c>
      <c r="K995" s="150">
        <f>SUM(K993:K994)</f>
        <v>0</v>
      </c>
      <c r="L995" s="150">
        <f>SUM(L993:L994)</f>
        <v>93</v>
      </c>
      <c r="M995" s="150">
        <f>SUM(M993:M994)</f>
        <v>0</v>
      </c>
      <c r="N995" s="151">
        <f>SUM(N993:N994)</f>
        <v>0</v>
      </c>
      <c r="O995" s="12"/>
      <c r="P995" s="11"/>
    </row>
    <row r="996" spans="1:16" s="3" customFormat="1" ht="22.5" customHeight="1">
      <c r="A996" s="319">
        <v>989</v>
      </c>
      <c r="B996" s="152"/>
      <c r="C996" s="145">
        <f>C992+1</f>
        <v>165</v>
      </c>
      <c r="D996" s="189" t="s">
        <v>477</v>
      </c>
      <c r="E996" s="188" t="s">
        <v>25</v>
      </c>
      <c r="F996" s="155"/>
      <c r="G996" s="155"/>
      <c r="H996" s="156"/>
      <c r="I996" s="164"/>
      <c r="J996" s="165"/>
      <c r="K996" s="165"/>
      <c r="L996" s="165"/>
      <c r="M996" s="165"/>
      <c r="N996" s="166"/>
      <c r="O996" s="11"/>
      <c r="P996" s="11"/>
    </row>
    <row r="997" spans="1:16" s="3" customFormat="1" ht="18" customHeight="1">
      <c r="A997" s="319">
        <v>990</v>
      </c>
      <c r="B997" s="195"/>
      <c r="C997" s="145"/>
      <c r="D997" s="751" t="s">
        <v>1080</v>
      </c>
      <c r="E997" s="188"/>
      <c r="F997" s="320"/>
      <c r="G997" s="320"/>
      <c r="H997" s="321"/>
      <c r="I997" s="164">
        <f>SUM(J997:N997)</f>
        <v>140</v>
      </c>
      <c r="J997" s="1162">
        <v>0</v>
      </c>
      <c r="K997" s="1162">
        <v>0</v>
      </c>
      <c r="L997" s="1162">
        <v>140</v>
      </c>
      <c r="M997" s="1162">
        <v>0</v>
      </c>
      <c r="N997" s="1163">
        <v>0</v>
      </c>
      <c r="O997" s="11"/>
      <c r="P997" s="11"/>
    </row>
    <row r="998" spans="1:16" s="131" customFormat="1" ht="18" customHeight="1">
      <c r="A998" s="319">
        <v>991</v>
      </c>
      <c r="B998" s="222"/>
      <c r="C998" s="145"/>
      <c r="D998" s="750" t="s">
        <v>644</v>
      </c>
      <c r="E998" s="188"/>
      <c r="F998" s="242"/>
      <c r="G998" s="242"/>
      <c r="H998" s="243"/>
      <c r="I998" s="1047">
        <f>SUM(J998:N998)</f>
        <v>0</v>
      </c>
      <c r="J998" s="756"/>
      <c r="K998" s="756"/>
      <c r="L998" s="756"/>
      <c r="M998" s="756"/>
      <c r="N998" s="163"/>
      <c r="O998" s="12"/>
      <c r="P998" s="11"/>
    </row>
    <row r="999" spans="1:16" s="131" customFormat="1" ht="18" customHeight="1">
      <c r="A999" s="319">
        <v>992</v>
      </c>
      <c r="B999" s="222"/>
      <c r="C999" s="145"/>
      <c r="D999" s="751" t="s">
        <v>1120</v>
      </c>
      <c r="E999" s="188"/>
      <c r="F999" s="242"/>
      <c r="G999" s="242"/>
      <c r="H999" s="243"/>
      <c r="I999" s="157">
        <f>SUM(J999:N999)</f>
        <v>140</v>
      </c>
      <c r="J999" s="150">
        <f>SUM(J997:J998)</f>
        <v>0</v>
      </c>
      <c r="K999" s="150">
        <f>SUM(K997:K998)</f>
        <v>0</v>
      </c>
      <c r="L999" s="150">
        <f>SUM(L997:L998)</f>
        <v>140</v>
      </c>
      <c r="M999" s="150">
        <f>SUM(M997:M998)</f>
        <v>0</v>
      </c>
      <c r="N999" s="151">
        <f>SUM(N997:N998)</f>
        <v>0</v>
      </c>
      <c r="O999" s="12"/>
      <c r="P999" s="11"/>
    </row>
    <row r="1000" spans="1:16" s="3" customFormat="1" ht="22.5" customHeight="1">
      <c r="A1000" s="319">
        <v>993</v>
      </c>
      <c r="B1000" s="152"/>
      <c r="C1000" s="145">
        <f>C996+1</f>
        <v>166</v>
      </c>
      <c r="D1000" s="189" t="s">
        <v>45</v>
      </c>
      <c r="E1000" s="188" t="s">
        <v>25</v>
      </c>
      <c r="F1000" s="155">
        <v>169</v>
      </c>
      <c r="G1000" s="155"/>
      <c r="H1000" s="156">
        <v>16</v>
      </c>
      <c r="I1000" s="164"/>
      <c r="J1000" s="165"/>
      <c r="K1000" s="165"/>
      <c r="L1000" s="165"/>
      <c r="M1000" s="165"/>
      <c r="N1000" s="166"/>
      <c r="O1000" s="11"/>
      <c r="P1000" s="11"/>
    </row>
    <row r="1001" spans="1:16" s="3" customFormat="1" ht="18" customHeight="1">
      <c r="A1001" s="319">
        <v>994</v>
      </c>
      <c r="B1001" s="195"/>
      <c r="C1001" s="145"/>
      <c r="D1001" s="751" t="s">
        <v>1080</v>
      </c>
      <c r="E1001" s="188"/>
      <c r="F1001" s="320"/>
      <c r="G1001" s="320"/>
      <c r="H1001" s="321"/>
      <c r="I1001" s="164">
        <f>SUM(J1001:N1001)</f>
        <v>415</v>
      </c>
      <c r="J1001" s="1162">
        <v>0</v>
      </c>
      <c r="K1001" s="1162">
        <v>0</v>
      </c>
      <c r="L1001" s="1162">
        <v>415</v>
      </c>
      <c r="M1001" s="1162">
        <v>0</v>
      </c>
      <c r="N1001" s="1163">
        <v>0</v>
      </c>
      <c r="O1001" s="11"/>
      <c r="P1001" s="11"/>
    </row>
    <row r="1002" spans="1:16" s="131" customFormat="1" ht="18" customHeight="1">
      <c r="A1002" s="319">
        <v>995</v>
      </c>
      <c r="B1002" s="222"/>
      <c r="C1002" s="145"/>
      <c r="D1002" s="750" t="s">
        <v>839</v>
      </c>
      <c r="E1002" s="188"/>
      <c r="F1002" s="242"/>
      <c r="G1002" s="242"/>
      <c r="H1002" s="243"/>
      <c r="I1002" s="1047">
        <f>SUM(J1002:N1002)</f>
        <v>0</v>
      </c>
      <c r="J1002" s="756"/>
      <c r="K1002" s="756"/>
      <c r="L1002" s="756"/>
      <c r="M1002" s="756"/>
      <c r="N1002" s="163"/>
      <c r="O1002" s="12"/>
      <c r="P1002" s="11"/>
    </row>
    <row r="1003" spans="1:16" s="131" customFormat="1" ht="18" customHeight="1">
      <c r="A1003" s="319">
        <v>996</v>
      </c>
      <c r="B1003" s="222"/>
      <c r="C1003" s="145"/>
      <c r="D1003" s="751" t="s">
        <v>1120</v>
      </c>
      <c r="E1003" s="188"/>
      <c r="F1003" s="242"/>
      <c r="G1003" s="242"/>
      <c r="H1003" s="243"/>
      <c r="I1003" s="157">
        <f>SUM(J1003:N1003)</f>
        <v>415</v>
      </c>
      <c r="J1003" s="150">
        <f>SUM(J1001:J1002)</f>
        <v>0</v>
      </c>
      <c r="K1003" s="150">
        <f>SUM(K1001:K1002)</f>
        <v>0</v>
      </c>
      <c r="L1003" s="150">
        <f>SUM(L1001:L1002)</f>
        <v>415</v>
      </c>
      <c r="M1003" s="150">
        <f>SUM(M1001:M1002)</f>
        <v>0</v>
      </c>
      <c r="N1003" s="151">
        <f>SUM(N1001:N1002)</f>
        <v>0</v>
      </c>
      <c r="O1003" s="12"/>
      <c r="P1003" s="11"/>
    </row>
    <row r="1004" spans="1:16" s="3" customFormat="1" ht="22.5" customHeight="1">
      <c r="A1004" s="319">
        <v>997</v>
      </c>
      <c r="B1004" s="152"/>
      <c r="C1004" s="145">
        <f>C1000+1</f>
        <v>167</v>
      </c>
      <c r="D1004" s="189" t="s">
        <v>47</v>
      </c>
      <c r="E1004" s="188" t="s">
        <v>25</v>
      </c>
      <c r="F1004" s="155">
        <v>115</v>
      </c>
      <c r="G1004" s="155"/>
      <c r="H1004" s="156">
        <v>13</v>
      </c>
      <c r="I1004" s="164"/>
      <c r="J1004" s="165"/>
      <c r="K1004" s="165"/>
      <c r="L1004" s="165"/>
      <c r="M1004" s="165"/>
      <c r="N1004" s="166"/>
      <c r="O1004" s="11"/>
      <c r="P1004" s="11"/>
    </row>
    <row r="1005" spans="1:16" s="3" customFormat="1" ht="18" customHeight="1">
      <c r="A1005" s="319">
        <v>998</v>
      </c>
      <c r="B1005" s="195"/>
      <c r="C1005" s="145"/>
      <c r="D1005" s="751" t="s">
        <v>1080</v>
      </c>
      <c r="E1005" s="188"/>
      <c r="F1005" s="320"/>
      <c r="G1005" s="320"/>
      <c r="H1005" s="321"/>
      <c r="I1005" s="164">
        <f>SUM(J1005:N1005)</f>
        <v>272</v>
      </c>
      <c r="J1005" s="1162">
        <v>0</v>
      </c>
      <c r="K1005" s="1162">
        <v>0</v>
      </c>
      <c r="L1005" s="1162">
        <v>272</v>
      </c>
      <c r="M1005" s="1162">
        <v>0</v>
      </c>
      <c r="N1005" s="1163">
        <v>0</v>
      </c>
      <c r="O1005" s="11"/>
      <c r="P1005" s="11"/>
    </row>
    <row r="1006" spans="1:16" s="131" customFormat="1" ht="18" customHeight="1">
      <c r="A1006" s="319">
        <v>999</v>
      </c>
      <c r="B1006" s="222"/>
      <c r="C1006" s="145"/>
      <c r="D1006" s="750" t="s">
        <v>839</v>
      </c>
      <c r="E1006" s="188"/>
      <c r="F1006" s="242"/>
      <c r="G1006" s="242"/>
      <c r="H1006" s="243"/>
      <c r="I1006" s="1047">
        <f>SUM(J1006:N1006)</f>
        <v>0</v>
      </c>
      <c r="J1006" s="756"/>
      <c r="K1006" s="756"/>
      <c r="L1006" s="756"/>
      <c r="M1006" s="756"/>
      <c r="N1006" s="163"/>
      <c r="O1006" s="12"/>
      <c r="P1006" s="11"/>
    </row>
    <row r="1007" spans="1:16" s="131" customFormat="1" ht="18" customHeight="1">
      <c r="A1007" s="319">
        <v>1000</v>
      </c>
      <c r="B1007" s="222"/>
      <c r="C1007" s="145"/>
      <c r="D1007" s="751" t="s">
        <v>1120</v>
      </c>
      <c r="E1007" s="188"/>
      <c r="F1007" s="242"/>
      <c r="G1007" s="242"/>
      <c r="H1007" s="243"/>
      <c r="I1007" s="157">
        <f>SUM(J1007:N1007)</f>
        <v>272</v>
      </c>
      <c r="J1007" s="150">
        <f>SUM(J1005:J1006)</f>
        <v>0</v>
      </c>
      <c r="K1007" s="150">
        <f>SUM(K1005:K1006)</f>
        <v>0</v>
      </c>
      <c r="L1007" s="150">
        <f>SUM(L1005:L1006)</f>
        <v>272</v>
      </c>
      <c r="M1007" s="150">
        <f>SUM(M1005:M1006)</f>
        <v>0</v>
      </c>
      <c r="N1007" s="151">
        <f>SUM(N1005:N1006)</f>
        <v>0</v>
      </c>
      <c r="O1007" s="12"/>
      <c r="P1007" s="11"/>
    </row>
    <row r="1008" spans="1:16" s="204" customFormat="1" ht="22.5" customHeight="1">
      <c r="A1008" s="319">
        <v>1001</v>
      </c>
      <c r="B1008" s="152"/>
      <c r="C1008" s="145">
        <f>C1004+1</f>
        <v>168</v>
      </c>
      <c r="D1008" s="189" t="s">
        <v>354</v>
      </c>
      <c r="E1008" s="188" t="s">
        <v>25</v>
      </c>
      <c r="F1008" s="155">
        <v>298</v>
      </c>
      <c r="G1008" s="155"/>
      <c r="H1008" s="156">
        <v>13</v>
      </c>
      <c r="I1008" s="164"/>
      <c r="J1008" s="165"/>
      <c r="K1008" s="165"/>
      <c r="L1008" s="165"/>
      <c r="M1008" s="165"/>
      <c r="N1008" s="166"/>
      <c r="O1008" s="137"/>
      <c r="P1008" s="11"/>
    </row>
    <row r="1009" spans="1:16" s="204" customFormat="1" ht="18" customHeight="1">
      <c r="A1009" s="319">
        <v>1002</v>
      </c>
      <c r="B1009" s="195"/>
      <c r="C1009" s="145"/>
      <c r="D1009" s="751" t="s">
        <v>1080</v>
      </c>
      <c r="E1009" s="188"/>
      <c r="F1009" s="320"/>
      <c r="G1009" s="320"/>
      <c r="H1009" s="321"/>
      <c r="I1009" s="164">
        <f>SUM(J1009:N1009)</f>
        <v>249</v>
      </c>
      <c r="J1009" s="1162">
        <v>0</v>
      </c>
      <c r="K1009" s="1162">
        <v>0</v>
      </c>
      <c r="L1009" s="1162">
        <v>249</v>
      </c>
      <c r="M1009" s="1162">
        <v>0</v>
      </c>
      <c r="N1009" s="1163">
        <v>0</v>
      </c>
      <c r="O1009" s="137"/>
      <c r="P1009" s="11"/>
    </row>
    <row r="1010" spans="1:16" s="204" customFormat="1" ht="18" customHeight="1">
      <c r="A1010" s="319">
        <v>1003</v>
      </c>
      <c r="B1010" s="222"/>
      <c r="C1010" s="145"/>
      <c r="D1010" s="750" t="s">
        <v>839</v>
      </c>
      <c r="E1010" s="188"/>
      <c r="F1010" s="242"/>
      <c r="G1010" s="242"/>
      <c r="H1010" s="243"/>
      <c r="I1010" s="1158">
        <f>SUM(J1010:N1010)</f>
        <v>0</v>
      </c>
      <c r="J1010" s="756"/>
      <c r="K1010" s="756"/>
      <c r="L1010" s="756"/>
      <c r="M1010" s="756"/>
      <c r="N1010" s="163"/>
      <c r="O1010" s="137"/>
      <c r="P1010" s="11"/>
    </row>
    <row r="1011" spans="1:16" s="204" customFormat="1" ht="18" customHeight="1">
      <c r="A1011" s="319">
        <v>1004</v>
      </c>
      <c r="B1011" s="222"/>
      <c r="C1011" s="145"/>
      <c r="D1011" s="751" t="s">
        <v>1120</v>
      </c>
      <c r="E1011" s="188"/>
      <c r="F1011" s="242"/>
      <c r="G1011" s="242"/>
      <c r="H1011" s="243"/>
      <c r="I1011" s="164">
        <f>SUM(J1011:N1011)</f>
        <v>249</v>
      </c>
      <c r="J1011" s="150">
        <f>SUM(J1009:J1010)</f>
        <v>0</v>
      </c>
      <c r="K1011" s="150">
        <f>SUM(K1009:K1010)</f>
        <v>0</v>
      </c>
      <c r="L1011" s="150">
        <f>SUM(L1009:L1010)</f>
        <v>249</v>
      </c>
      <c r="M1011" s="150">
        <f>SUM(M1009:M1010)</f>
        <v>0</v>
      </c>
      <c r="N1011" s="151">
        <f>SUM(N1009:N1010)</f>
        <v>0</v>
      </c>
      <c r="O1011" s="137"/>
      <c r="P1011" s="11"/>
    </row>
    <row r="1012" spans="1:16" s="204" customFormat="1" ht="22.5" customHeight="1">
      <c r="A1012" s="319">
        <v>1005</v>
      </c>
      <c r="B1012" s="200"/>
      <c r="C1012" s="145">
        <f>C1008+1</f>
        <v>169</v>
      </c>
      <c r="D1012" s="189" t="s">
        <v>485</v>
      </c>
      <c r="E1012" s="188" t="s">
        <v>25</v>
      </c>
      <c r="F1012" s="160"/>
      <c r="G1012" s="160"/>
      <c r="H1012" s="243"/>
      <c r="I1012" s="157"/>
      <c r="J1012" s="150"/>
      <c r="K1012" s="150"/>
      <c r="L1012" s="150"/>
      <c r="M1012" s="150"/>
      <c r="N1012" s="151"/>
      <c r="O1012" s="137"/>
      <c r="P1012" s="11"/>
    </row>
    <row r="1013" spans="1:16" s="204" customFormat="1" ht="18" customHeight="1">
      <c r="A1013" s="319">
        <v>1006</v>
      </c>
      <c r="B1013" s="200"/>
      <c r="C1013" s="145"/>
      <c r="D1013" s="751" t="s">
        <v>1080</v>
      </c>
      <c r="E1013" s="188"/>
      <c r="F1013" s="160"/>
      <c r="G1013" s="160"/>
      <c r="H1013" s="243"/>
      <c r="I1013" s="157">
        <f>SUM(J1013:N1013)</f>
        <v>40</v>
      </c>
      <c r="J1013" s="150">
        <v>0</v>
      </c>
      <c r="K1013" s="150">
        <v>0</v>
      </c>
      <c r="L1013" s="150">
        <v>40</v>
      </c>
      <c r="M1013" s="150">
        <v>0</v>
      </c>
      <c r="N1013" s="151">
        <v>0</v>
      </c>
      <c r="O1013" s="137"/>
      <c r="P1013" s="11"/>
    </row>
    <row r="1014" spans="1:16" s="204" customFormat="1" ht="18" customHeight="1">
      <c r="A1014" s="319">
        <v>1007</v>
      </c>
      <c r="B1014" s="200"/>
      <c r="C1014" s="145"/>
      <c r="D1014" s="750" t="s">
        <v>839</v>
      </c>
      <c r="E1014" s="201"/>
      <c r="F1014" s="160"/>
      <c r="G1014" s="160"/>
      <c r="H1014" s="161"/>
      <c r="I1014" s="1047">
        <f>SUM(J1014:N1014)</f>
        <v>0</v>
      </c>
      <c r="J1014" s="756"/>
      <c r="K1014" s="756"/>
      <c r="L1014" s="756"/>
      <c r="M1014" s="756"/>
      <c r="N1014" s="163"/>
      <c r="O1014" s="137"/>
      <c r="P1014" s="11"/>
    </row>
    <row r="1015" spans="1:16" s="204" customFormat="1" ht="18" customHeight="1">
      <c r="A1015" s="319">
        <v>1008</v>
      </c>
      <c r="B1015" s="200"/>
      <c r="C1015" s="145"/>
      <c r="D1015" s="751" t="s">
        <v>1120</v>
      </c>
      <c r="E1015" s="201"/>
      <c r="F1015" s="160"/>
      <c r="G1015" s="160"/>
      <c r="H1015" s="161"/>
      <c r="I1015" s="157">
        <f>SUM(J1015:N1015)</f>
        <v>40</v>
      </c>
      <c r="J1015" s="150">
        <f>SUM(J1013:J1014)</f>
        <v>0</v>
      </c>
      <c r="K1015" s="150">
        <f>SUM(K1013:K1014)</f>
        <v>0</v>
      </c>
      <c r="L1015" s="150">
        <f>SUM(L1013:L1014)</f>
        <v>40</v>
      </c>
      <c r="M1015" s="150">
        <f>SUM(M1013:M1014)</f>
        <v>0</v>
      </c>
      <c r="N1015" s="151">
        <f>SUM(N1013:N1014)</f>
        <v>0</v>
      </c>
      <c r="O1015" s="137"/>
      <c r="P1015" s="11"/>
    </row>
    <row r="1016" spans="1:16" s="204" customFormat="1" ht="18" customHeight="1">
      <c r="A1016" s="319">
        <v>1009</v>
      </c>
      <c r="B1016" s="200"/>
      <c r="C1016" s="145">
        <f>C1012+1</f>
        <v>170</v>
      </c>
      <c r="D1016" s="189" t="s">
        <v>540</v>
      </c>
      <c r="E1016" s="188" t="s">
        <v>25</v>
      </c>
      <c r="F1016" s="160"/>
      <c r="G1016" s="160"/>
      <c r="H1016" s="161"/>
      <c r="I1016" s="157"/>
      <c r="J1016" s="150"/>
      <c r="K1016" s="150"/>
      <c r="L1016" s="150"/>
      <c r="M1016" s="150"/>
      <c r="N1016" s="151"/>
      <c r="O1016" s="137"/>
      <c r="P1016" s="11"/>
    </row>
    <row r="1017" spans="1:16" s="204" customFormat="1" ht="18" customHeight="1">
      <c r="A1017" s="319">
        <v>1010</v>
      </c>
      <c r="B1017" s="200"/>
      <c r="C1017" s="145"/>
      <c r="D1017" s="751" t="s">
        <v>1080</v>
      </c>
      <c r="E1017" s="188"/>
      <c r="F1017" s="160"/>
      <c r="G1017" s="160"/>
      <c r="H1017" s="161"/>
      <c r="I1017" s="157">
        <f>SUM(J1017:N1017)</f>
        <v>10</v>
      </c>
      <c r="J1017" s="150">
        <v>0</v>
      </c>
      <c r="K1017" s="150">
        <v>0</v>
      </c>
      <c r="L1017" s="150">
        <v>10</v>
      </c>
      <c r="M1017" s="150">
        <v>0</v>
      </c>
      <c r="N1017" s="151">
        <v>0</v>
      </c>
      <c r="O1017" s="137"/>
      <c r="P1017" s="11"/>
    </row>
    <row r="1018" spans="1:16" s="204" customFormat="1" ht="18" customHeight="1">
      <c r="A1018" s="319">
        <v>1011</v>
      </c>
      <c r="B1018" s="200"/>
      <c r="C1018" s="145"/>
      <c r="D1018" s="750" t="s">
        <v>839</v>
      </c>
      <c r="E1018" s="201"/>
      <c r="F1018" s="160"/>
      <c r="G1018" s="160"/>
      <c r="H1018" s="161"/>
      <c r="I1018" s="1047">
        <f>SUM(J1018:N1018)</f>
        <v>0</v>
      </c>
      <c r="J1018" s="756"/>
      <c r="K1018" s="756"/>
      <c r="L1018" s="756"/>
      <c r="M1018" s="756"/>
      <c r="N1018" s="163"/>
      <c r="O1018" s="137"/>
      <c r="P1018" s="11"/>
    </row>
    <row r="1019" spans="1:16" s="204" customFormat="1" ht="18" customHeight="1">
      <c r="A1019" s="319">
        <v>1012</v>
      </c>
      <c r="B1019" s="200"/>
      <c r="C1019" s="145"/>
      <c r="D1019" s="751" t="s">
        <v>1120</v>
      </c>
      <c r="E1019" s="201"/>
      <c r="F1019" s="160"/>
      <c r="G1019" s="160"/>
      <c r="H1019" s="161"/>
      <c r="I1019" s="157">
        <f>SUM(J1019:N1019)</f>
        <v>10</v>
      </c>
      <c r="J1019" s="150">
        <f>SUM(J1017:J1018)</f>
        <v>0</v>
      </c>
      <c r="K1019" s="150">
        <f>SUM(K1017:K1018)</f>
        <v>0</v>
      </c>
      <c r="L1019" s="150">
        <f>SUM(L1017:L1018)</f>
        <v>10</v>
      </c>
      <c r="M1019" s="150">
        <f>SUM(M1017:M1018)</f>
        <v>0</v>
      </c>
      <c r="N1019" s="151">
        <f>SUM(N1017:N1018)</f>
        <v>0</v>
      </c>
      <c r="O1019" s="137"/>
      <c r="P1019" s="11"/>
    </row>
    <row r="1020" spans="1:16" s="204" customFormat="1" ht="22.5" customHeight="1">
      <c r="A1020" s="319">
        <v>1013</v>
      </c>
      <c r="B1020" s="200"/>
      <c r="C1020" s="145">
        <f>C1016+1</f>
        <v>171</v>
      </c>
      <c r="D1020" s="154" t="s">
        <v>434</v>
      </c>
      <c r="E1020" s="188" t="s">
        <v>25</v>
      </c>
      <c r="F1020" s="160"/>
      <c r="G1020" s="160"/>
      <c r="H1020" s="243">
        <v>127</v>
      </c>
      <c r="I1020" s="157"/>
      <c r="J1020" s="150"/>
      <c r="K1020" s="150"/>
      <c r="L1020" s="150"/>
      <c r="M1020" s="150"/>
      <c r="N1020" s="151"/>
      <c r="O1020" s="137"/>
      <c r="P1020" s="11"/>
    </row>
    <row r="1021" spans="1:16" s="204" customFormat="1" ht="18" customHeight="1">
      <c r="A1021" s="319">
        <v>1014</v>
      </c>
      <c r="B1021" s="200"/>
      <c r="C1021" s="145"/>
      <c r="D1021" s="751" t="s">
        <v>1080</v>
      </c>
      <c r="E1021" s="188"/>
      <c r="F1021" s="160"/>
      <c r="G1021" s="160"/>
      <c r="H1021" s="243"/>
      <c r="I1021" s="157">
        <f>SUM(J1021:N1021)</f>
        <v>373</v>
      </c>
      <c r="J1021" s="150">
        <v>0</v>
      </c>
      <c r="K1021" s="150">
        <v>0</v>
      </c>
      <c r="L1021" s="150">
        <v>373</v>
      </c>
      <c r="M1021" s="150">
        <v>0</v>
      </c>
      <c r="N1021" s="151">
        <v>0</v>
      </c>
      <c r="O1021" s="137"/>
      <c r="P1021" s="11"/>
    </row>
    <row r="1022" spans="1:16" s="204" customFormat="1" ht="18" customHeight="1">
      <c r="A1022" s="319">
        <v>1015</v>
      </c>
      <c r="B1022" s="200"/>
      <c r="C1022" s="145"/>
      <c r="D1022" s="750" t="s">
        <v>839</v>
      </c>
      <c r="E1022" s="188"/>
      <c r="F1022" s="160"/>
      <c r="G1022" s="160"/>
      <c r="H1022" s="161"/>
      <c r="I1022" s="1047">
        <f>SUM(J1022:N1022)</f>
        <v>0</v>
      </c>
      <c r="J1022" s="756"/>
      <c r="K1022" s="756"/>
      <c r="L1022" s="756"/>
      <c r="M1022" s="756"/>
      <c r="N1022" s="163"/>
      <c r="O1022" s="137"/>
      <c r="P1022" s="11"/>
    </row>
    <row r="1023" spans="1:16" s="204" customFormat="1" ht="18" customHeight="1">
      <c r="A1023" s="319">
        <v>1016</v>
      </c>
      <c r="B1023" s="200"/>
      <c r="C1023" s="145"/>
      <c r="D1023" s="751" t="s">
        <v>1120</v>
      </c>
      <c r="E1023" s="188"/>
      <c r="F1023" s="160"/>
      <c r="G1023" s="160"/>
      <c r="H1023" s="161"/>
      <c r="I1023" s="157">
        <f>SUM(J1023:N1023)</f>
        <v>373</v>
      </c>
      <c r="J1023" s="150">
        <f>SUM(J1021:J1022)</f>
        <v>0</v>
      </c>
      <c r="K1023" s="150">
        <f>SUM(K1021:K1022)</f>
        <v>0</v>
      </c>
      <c r="L1023" s="150">
        <f>SUM(L1021:L1022)</f>
        <v>373</v>
      </c>
      <c r="M1023" s="150">
        <f>SUM(M1021:M1022)</f>
        <v>0</v>
      </c>
      <c r="N1023" s="151">
        <f>SUM(N1021:N1022)</f>
        <v>0</v>
      </c>
      <c r="O1023" s="137"/>
      <c r="P1023" s="11"/>
    </row>
    <row r="1024" spans="1:16" s="204" customFormat="1" ht="18" customHeight="1">
      <c r="A1024" s="319">
        <v>1017</v>
      </c>
      <c r="B1024" s="200"/>
      <c r="C1024" s="145">
        <f>C1020+1</f>
        <v>172</v>
      </c>
      <c r="D1024" s="154" t="s">
        <v>832</v>
      </c>
      <c r="E1024" s="188" t="s">
        <v>25</v>
      </c>
      <c r="F1024" s="160"/>
      <c r="G1024" s="160"/>
      <c r="H1024" s="161"/>
      <c r="I1024" s="157"/>
      <c r="J1024" s="150"/>
      <c r="K1024" s="150"/>
      <c r="L1024" s="150"/>
      <c r="M1024" s="150"/>
      <c r="N1024" s="151"/>
      <c r="O1024" s="137"/>
      <c r="P1024" s="11"/>
    </row>
    <row r="1025" spans="1:16" s="204" customFormat="1" ht="18" customHeight="1">
      <c r="A1025" s="319">
        <v>1018</v>
      </c>
      <c r="B1025" s="200"/>
      <c r="C1025" s="188"/>
      <c r="D1025" s="751" t="s">
        <v>1080</v>
      </c>
      <c r="E1025" s="188"/>
      <c r="F1025" s="160"/>
      <c r="G1025" s="160"/>
      <c r="H1025" s="161"/>
      <c r="I1025" s="157">
        <f>SUM(J1025:N1025)</f>
        <v>2000</v>
      </c>
      <c r="J1025" s="150"/>
      <c r="K1025" s="150"/>
      <c r="L1025" s="150">
        <v>2000</v>
      </c>
      <c r="M1025" s="150"/>
      <c r="N1025" s="151"/>
      <c r="O1025" s="137"/>
      <c r="P1025" s="11"/>
    </row>
    <row r="1026" spans="1:16" s="204" customFormat="1" ht="18" customHeight="1">
      <c r="A1026" s="319">
        <v>1019</v>
      </c>
      <c r="B1026" s="200"/>
      <c r="C1026" s="188"/>
      <c r="D1026" s="750" t="s">
        <v>644</v>
      </c>
      <c r="E1026" s="188"/>
      <c r="F1026" s="160"/>
      <c r="G1026" s="160"/>
      <c r="H1026" s="161"/>
      <c r="I1026" s="1047">
        <f>SUM(J1026:N1026)</f>
        <v>0</v>
      </c>
      <c r="J1026" s="756"/>
      <c r="K1026" s="756"/>
      <c r="L1026" s="756"/>
      <c r="M1026" s="756"/>
      <c r="N1026" s="163"/>
      <c r="O1026" s="137"/>
      <c r="P1026" s="11"/>
    </row>
    <row r="1027" spans="1:16" s="204" customFormat="1" ht="18" customHeight="1">
      <c r="A1027" s="319">
        <v>1020</v>
      </c>
      <c r="B1027" s="200"/>
      <c r="C1027" s="188"/>
      <c r="D1027" s="751" t="s">
        <v>1120</v>
      </c>
      <c r="E1027" s="188"/>
      <c r="F1027" s="160"/>
      <c r="G1027" s="160"/>
      <c r="H1027" s="161"/>
      <c r="I1027" s="157">
        <f>SUM(J1027:N1027)</f>
        <v>2000</v>
      </c>
      <c r="J1027" s="150">
        <f>SUM(J1025:J1026)</f>
        <v>0</v>
      </c>
      <c r="K1027" s="150">
        <f>SUM(K1025:K1026)</f>
        <v>0</v>
      </c>
      <c r="L1027" s="150">
        <f>SUM(L1025:L1026)</f>
        <v>2000</v>
      </c>
      <c r="M1027" s="150">
        <f>SUM(M1025:M1026)</f>
        <v>0</v>
      </c>
      <c r="N1027" s="151">
        <f>SUM(N1025:N1026)</f>
        <v>0</v>
      </c>
      <c r="O1027" s="137"/>
      <c r="P1027" s="11"/>
    </row>
    <row r="1028" spans="1:16" s="204" customFormat="1" ht="22.5" customHeight="1">
      <c r="A1028" s="319">
        <v>1021</v>
      </c>
      <c r="B1028" s="200"/>
      <c r="C1028" s="145">
        <f>C1024+1</f>
        <v>173</v>
      </c>
      <c r="D1028" s="154" t="s">
        <v>433</v>
      </c>
      <c r="E1028" s="188" t="s">
        <v>25</v>
      </c>
      <c r="F1028" s="160"/>
      <c r="G1028" s="160"/>
      <c r="H1028" s="243">
        <v>394</v>
      </c>
      <c r="I1028" s="157"/>
      <c r="J1028" s="150"/>
      <c r="K1028" s="150"/>
      <c r="L1028" s="150"/>
      <c r="M1028" s="150"/>
      <c r="N1028" s="151"/>
      <c r="O1028" s="137"/>
      <c r="P1028" s="11"/>
    </row>
    <row r="1029" spans="1:16" s="204" customFormat="1" ht="18" customHeight="1">
      <c r="A1029" s="319">
        <v>1022</v>
      </c>
      <c r="B1029" s="200"/>
      <c r="C1029" s="188"/>
      <c r="D1029" s="751" t="s">
        <v>1080</v>
      </c>
      <c r="E1029" s="188"/>
      <c r="F1029" s="160"/>
      <c r="G1029" s="160"/>
      <c r="H1029" s="243"/>
      <c r="I1029" s="157">
        <f>SUM(J1029:N1029)</f>
        <v>104</v>
      </c>
      <c r="J1029" s="150"/>
      <c r="K1029" s="150"/>
      <c r="L1029" s="150">
        <v>104</v>
      </c>
      <c r="M1029" s="150"/>
      <c r="N1029" s="151"/>
      <c r="O1029" s="137"/>
      <c r="P1029" s="11"/>
    </row>
    <row r="1030" spans="1:16" s="204" customFormat="1" ht="18" customHeight="1">
      <c r="A1030" s="319">
        <v>1023</v>
      </c>
      <c r="B1030" s="200"/>
      <c r="C1030" s="188"/>
      <c r="D1030" s="750" t="s">
        <v>839</v>
      </c>
      <c r="E1030" s="188"/>
      <c r="F1030" s="160"/>
      <c r="G1030" s="160"/>
      <c r="H1030" s="161"/>
      <c r="I1030" s="1047">
        <f>SUM(J1030:N1030)</f>
        <v>0</v>
      </c>
      <c r="J1030" s="150"/>
      <c r="K1030" s="150"/>
      <c r="L1030" s="756"/>
      <c r="M1030" s="150"/>
      <c r="N1030" s="151"/>
      <c r="O1030" s="137"/>
      <c r="P1030" s="11"/>
    </row>
    <row r="1031" spans="1:16" s="204" customFormat="1" ht="18" customHeight="1">
      <c r="A1031" s="319">
        <v>1024</v>
      </c>
      <c r="B1031" s="200"/>
      <c r="C1031" s="188"/>
      <c r="D1031" s="751" t="s">
        <v>1120</v>
      </c>
      <c r="E1031" s="188"/>
      <c r="F1031" s="160"/>
      <c r="G1031" s="160"/>
      <c r="H1031" s="161"/>
      <c r="I1031" s="157">
        <f>SUM(J1031:N1031)</f>
        <v>104</v>
      </c>
      <c r="J1031" s="150">
        <f>SUM(J1029:J1030)</f>
        <v>0</v>
      </c>
      <c r="K1031" s="150">
        <f>SUM(K1029:K1030)</f>
        <v>0</v>
      </c>
      <c r="L1031" s="150">
        <f>SUM(L1029:L1030)</f>
        <v>104</v>
      </c>
      <c r="M1031" s="150">
        <f>SUM(M1029:M1030)</f>
        <v>0</v>
      </c>
      <c r="N1031" s="151">
        <f>SUM(N1029:N1030)</f>
        <v>0</v>
      </c>
      <c r="O1031" s="137"/>
      <c r="P1031" s="11"/>
    </row>
    <row r="1032" spans="1:16" s="204" customFormat="1" ht="18" customHeight="1">
      <c r="A1032" s="319">
        <v>1025</v>
      </c>
      <c r="B1032" s="200"/>
      <c r="C1032" s="188">
        <f>C1028+1</f>
        <v>174</v>
      </c>
      <c r="D1032" s="154" t="s">
        <v>543</v>
      </c>
      <c r="E1032" s="188" t="s">
        <v>25</v>
      </c>
      <c r="F1032" s="160"/>
      <c r="G1032" s="160"/>
      <c r="H1032" s="161"/>
      <c r="I1032" s="157"/>
      <c r="J1032" s="150"/>
      <c r="K1032" s="150"/>
      <c r="L1032" s="150"/>
      <c r="M1032" s="150"/>
      <c r="N1032" s="151"/>
      <c r="O1032" s="137"/>
      <c r="P1032" s="11"/>
    </row>
    <row r="1033" spans="1:16" s="204" customFormat="1" ht="18" customHeight="1">
      <c r="A1033" s="319">
        <v>1026</v>
      </c>
      <c r="B1033" s="200"/>
      <c r="C1033" s="188"/>
      <c r="D1033" s="751" t="s">
        <v>1080</v>
      </c>
      <c r="E1033" s="188"/>
      <c r="F1033" s="160"/>
      <c r="G1033" s="160"/>
      <c r="H1033" s="161"/>
      <c r="I1033" s="157">
        <f>SUM(J1033:N1033)</f>
        <v>500</v>
      </c>
      <c r="J1033" s="150"/>
      <c r="K1033" s="150"/>
      <c r="L1033" s="150">
        <v>500</v>
      </c>
      <c r="M1033" s="150"/>
      <c r="N1033" s="151"/>
      <c r="O1033" s="137"/>
      <c r="P1033" s="11"/>
    </row>
    <row r="1034" spans="1:16" s="204" customFormat="1" ht="18" customHeight="1">
      <c r="A1034" s="319">
        <v>1027</v>
      </c>
      <c r="B1034" s="200"/>
      <c r="C1034" s="188"/>
      <c r="D1034" s="750" t="s">
        <v>1084</v>
      </c>
      <c r="E1034" s="188"/>
      <c r="F1034" s="160"/>
      <c r="G1034" s="160"/>
      <c r="H1034" s="161"/>
      <c r="I1034" s="1047">
        <f>SUM(J1034:N1034)</f>
        <v>-205</v>
      </c>
      <c r="J1034" s="756"/>
      <c r="K1034" s="756"/>
      <c r="L1034" s="756">
        <v>-205</v>
      </c>
      <c r="M1034" s="756"/>
      <c r="N1034" s="163"/>
      <c r="O1034" s="137"/>
      <c r="P1034" s="11"/>
    </row>
    <row r="1035" spans="1:16" s="204" customFormat="1" ht="18" customHeight="1">
      <c r="A1035" s="319">
        <v>1028</v>
      </c>
      <c r="B1035" s="200"/>
      <c r="C1035" s="188"/>
      <c r="D1035" s="751" t="s">
        <v>1120</v>
      </c>
      <c r="E1035" s="188"/>
      <c r="F1035" s="160"/>
      <c r="G1035" s="160"/>
      <c r="H1035" s="161"/>
      <c r="I1035" s="157">
        <f>SUM(J1035:N1035)</f>
        <v>295</v>
      </c>
      <c r="J1035" s="150">
        <f>SUM(J1033:J1034)</f>
        <v>0</v>
      </c>
      <c r="K1035" s="150">
        <f>SUM(K1033:K1034)</f>
        <v>0</v>
      </c>
      <c r="L1035" s="150">
        <f>SUM(L1033:L1034)</f>
        <v>295</v>
      </c>
      <c r="M1035" s="150">
        <f>SUM(M1033:M1034)</f>
        <v>0</v>
      </c>
      <c r="N1035" s="151">
        <f>SUM(N1033:N1034)</f>
        <v>0</v>
      </c>
      <c r="O1035" s="137"/>
      <c r="P1035" s="11"/>
    </row>
    <row r="1036" spans="1:16" s="3" customFormat="1" ht="18" customHeight="1">
      <c r="A1036" s="319">
        <v>1029</v>
      </c>
      <c r="B1036" s="195"/>
      <c r="C1036" s="188">
        <f>C1032+1</f>
        <v>175</v>
      </c>
      <c r="D1036" s="154" t="s">
        <v>48</v>
      </c>
      <c r="E1036" s="188" t="s">
        <v>25</v>
      </c>
      <c r="F1036" s="320"/>
      <c r="G1036" s="320"/>
      <c r="H1036" s="321"/>
      <c r="I1036" s="157"/>
      <c r="J1036" s="150"/>
      <c r="K1036" s="150"/>
      <c r="L1036" s="150"/>
      <c r="M1036" s="150"/>
      <c r="N1036" s="151"/>
      <c r="O1036" s="11"/>
      <c r="P1036" s="11"/>
    </row>
    <row r="1037" spans="1:16" s="3" customFormat="1" ht="18" customHeight="1">
      <c r="A1037" s="319">
        <v>1030</v>
      </c>
      <c r="B1037" s="195"/>
      <c r="C1037" s="188"/>
      <c r="D1037" s="751" t="s">
        <v>1080</v>
      </c>
      <c r="E1037" s="188"/>
      <c r="F1037" s="320"/>
      <c r="G1037" s="320"/>
      <c r="H1037" s="321"/>
      <c r="I1037" s="157">
        <f>SUM(J1037:N1037)</f>
        <v>489</v>
      </c>
      <c r="J1037" s="150"/>
      <c r="K1037" s="150"/>
      <c r="L1037" s="150">
        <v>489</v>
      </c>
      <c r="M1037" s="150"/>
      <c r="N1037" s="151"/>
      <c r="O1037" s="11"/>
      <c r="P1037" s="11"/>
    </row>
    <row r="1038" spans="1:16" s="3" customFormat="1" ht="18" customHeight="1">
      <c r="A1038" s="319">
        <v>1031</v>
      </c>
      <c r="B1038" s="195"/>
      <c r="C1038" s="188"/>
      <c r="D1038" s="750" t="s">
        <v>1179</v>
      </c>
      <c r="E1038" s="188"/>
      <c r="F1038" s="320"/>
      <c r="G1038" s="320"/>
      <c r="H1038" s="321"/>
      <c r="I1038" s="1047">
        <f>SUM(J1038:N1038)</f>
        <v>-252</v>
      </c>
      <c r="J1038" s="756"/>
      <c r="K1038" s="756"/>
      <c r="L1038" s="756">
        <v>-252</v>
      </c>
      <c r="M1038" s="756"/>
      <c r="N1038" s="163"/>
      <c r="O1038" s="11"/>
      <c r="P1038" s="11"/>
    </row>
    <row r="1039" spans="1:16" s="204" customFormat="1" ht="18" customHeight="1">
      <c r="A1039" s="319">
        <v>1032</v>
      </c>
      <c r="B1039" s="222"/>
      <c r="C1039" s="188"/>
      <c r="D1039" s="751" t="s">
        <v>1120</v>
      </c>
      <c r="E1039" s="145"/>
      <c r="F1039" s="242"/>
      <c r="G1039" s="242"/>
      <c r="H1039" s="243"/>
      <c r="I1039" s="157">
        <f>SUM(J1039:N1039)</f>
        <v>237</v>
      </c>
      <c r="J1039" s="150">
        <f>SUM(J1037:J1038)</f>
        <v>0</v>
      </c>
      <c r="K1039" s="150">
        <f>SUM(K1037:K1038)</f>
        <v>0</v>
      </c>
      <c r="L1039" s="150">
        <f>SUM(L1037:L1038)</f>
        <v>237</v>
      </c>
      <c r="M1039" s="150">
        <f>SUM(M1037:M1038)</f>
        <v>0</v>
      </c>
      <c r="N1039" s="151">
        <f>SUM(N1037:N1038)</f>
        <v>0</v>
      </c>
      <c r="O1039" s="137"/>
      <c r="P1039" s="11"/>
    </row>
    <row r="1040" spans="1:16" s="204" customFormat="1" ht="19.5" customHeight="1">
      <c r="A1040" s="319">
        <v>1033</v>
      </c>
      <c r="B1040" s="222"/>
      <c r="C1040" s="188">
        <f>C1036+1</f>
        <v>176</v>
      </c>
      <c r="D1040" s="154" t="s">
        <v>788</v>
      </c>
      <c r="E1040" s="188" t="s">
        <v>25</v>
      </c>
      <c r="F1040" s="242"/>
      <c r="G1040" s="242"/>
      <c r="H1040" s="243"/>
      <c r="I1040" s="157"/>
      <c r="J1040" s="150"/>
      <c r="K1040" s="150"/>
      <c r="L1040" s="150"/>
      <c r="M1040" s="150"/>
      <c r="N1040" s="151"/>
      <c r="O1040" s="137"/>
      <c r="P1040" s="11"/>
    </row>
    <row r="1041" spans="1:16" s="204" customFormat="1" ht="19.5" customHeight="1">
      <c r="A1041" s="319">
        <v>1034</v>
      </c>
      <c r="B1041" s="222"/>
      <c r="C1041" s="188"/>
      <c r="D1041" s="751" t="s">
        <v>1080</v>
      </c>
      <c r="E1041" s="188"/>
      <c r="F1041" s="242"/>
      <c r="G1041" s="242"/>
      <c r="H1041" s="243"/>
      <c r="I1041" s="157">
        <f>SUM(J1041:N1041)</f>
        <v>200</v>
      </c>
      <c r="J1041" s="150"/>
      <c r="K1041" s="150"/>
      <c r="L1041" s="150">
        <v>200</v>
      </c>
      <c r="M1041" s="150"/>
      <c r="N1041" s="151"/>
      <c r="O1041" s="137"/>
      <c r="P1041" s="11"/>
    </row>
    <row r="1042" spans="1:16" s="204" customFormat="1" ht="19.5" customHeight="1">
      <c r="A1042" s="319">
        <v>1035</v>
      </c>
      <c r="B1042" s="222"/>
      <c r="C1042" s="188"/>
      <c r="D1042" s="750" t="s">
        <v>839</v>
      </c>
      <c r="E1042" s="188"/>
      <c r="F1042" s="242"/>
      <c r="G1042" s="242"/>
      <c r="H1042" s="243"/>
      <c r="I1042" s="1047">
        <f>SUM(J1042:N1042)</f>
        <v>0</v>
      </c>
      <c r="J1042" s="756"/>
      <c r="K1042" s="756"/>
      <c r="L1042" s="756"/>
      <c r="M1042" s="756"/>
      <c r="N1042" s="163"/>
      <c r="O1042" s="137"/>
      <c r="P1042" s="11"/>
    </row>
    <row r="1043" spans="1:16" s="204" customFormat="1" ht="19.5" customHeight="1">
      <c r="A1043" s="319">
        <v>1036</v>
      </c>
      <c r="B1043" s="222"/>
      <c r="C1043" s="188"/>
      <c r="D1043" s="751" t="s">
        <v>1120</v>
      </c>
      <c r="E1043" s="188"/>
      <c r="F1043" s="242"/>
      <c r="G1043" s="242"/>
      <c r="H1043" s="243"/>
      <c r="I1043" s="157">
        <f>SUM(J1043:N1043)</f>
        <v>200</v>
      </c>
      <c r="J1043" s="150">
        <f>SUM(J1041:J1042)</f>
        <v>0</v>
      </c>
      <c r="K1043" s="150">
        <f>SUM(K1041:K1042)</f>
        <v>0</v>
      </c>
      <c r="L1043" s="150">
        <f>SUM(L1041:L1042)</f>
        <v>200</v>
      </c>
      <c r="M1043" s="150">
        <f>SUM(M1041:M1042)</f>
        <v>0</v>
      </c>
      <c r="N1043" s="151">
        <f>SUM(N1041:N1042)</f>
        <v>0</v>
      </c>
      <c r="O1043" s="137"/>
      <c r="P1043" s="11"/>
    </row>
    <row r="1044" spans="1:16" s="204" customFormat="1" ht="21.75" customHeight="1">
      <c r="A1044" s="319">
        <v>1037</v>
      </c>
      <c r="B1044" s="222"/>
      <c r="C1044" s="188"/>
      <c r="D1044" s="187" t="s">
        <v>355</v>
      </c>
      <c r="E1044" s="188"/>
      <c r="F1044" s="242"/>
      <c r="G1044" s="242"/>
      <c r="H1044" s="243"/>
      <c r="I1044" s="157"/>
      <c r="J1044" s="150"/>
      <c r="K1044" s="150"/>
      <c r="L1044" s="150"/>
      <c r="M1044" s="150"/>
      <c r="N1044" s="151"/>
      <c r="O1044" s="137"/>
      <c r="P1044" s="11"/>
    </row>
    <row r="1045" spans="1:16" s="3" customFormat="1" ht="22.5" customHeight="1">
      <c r="A1045" s="319">
        <v>1038</v>
      </c>
      <c r="B1045" s="152"/>
      <c r="C1045" s="145">
        <f>C1040+1</f>
        <v>177</v>
      </c>
      <c r="D1045" s="728" t="s">
        <v>858</v>
      </c>
      <c r="E1045" s="182" t="s">
        <v>25</v>
      </c>
      <c r="F1045" s="155"/>
      <c r="G1045" s="155"/>
      <c r="H1045" s="156"/>
      <c r="I1045" s="164"/>
      <c r="J1045" s="165"/>
      <c r="K1045" s="165"/>
      <c r="L1045" s="165"/>
      <c r="M1045" s="165"/>
      <c r="N1045" s="166"/>
      <c r="O1045" s="11"/>
      <c r="P1045" s="11"/>
    </row>
    <row r="1046" spans="1:16" s="3" customFormat="1" ht="18" customHeight="1">
      <c r="A1046" s="319">
        <v>1039</v>
      </c>
      <c r="B1046" s="195"/>
      <c r="C1046" s="145"/>
      <c r="D1046" s="751" t="s">
        <v>1080</v>
      </c>
      <c r="E1046" s="182"/>
      <c r="F1046" s="320"/>
      <c r="G1046" s="320"/>
      <c r="H1046" s="321"/>
      <c r="I1046" s="164">
        <f>SUM(J1046:N1046)</f>
        <v>500</v>
      </c>
      <c r="J1046" s="1162">
        <v>0</v>
      </c>
      <c r="K1046" s="1162">
        <v>0</v>
      </c>
      <c r="L1046" s="1162">
        <v>500</v>
      </c>
      <c r="M1046" s="1162">
        <v>0</v>
      </c>
      <c r="N1046" s="1163">
        <v>0</v>
      </c>
      <c r="O1046" s="11"/>
      <c r="P1046" s="11"/>
    </row>
    <row r="1047" spans="1:16" s="131" customFormat="1" ht="18" customHeight="1">
      <c r="A1047" s="319">
        <v>1040</v>
      </c>
      <c r="B1047" s="222"/>
      <c r="C1047" s="145"/>
      <c r="D1047" s="750" t="s">
        <v>839</v>
      </c>
      <c r="E1047" s="188"/>
      <c r="F1047" s="242"/>
      <c r="G1047" s="242"/>
      <c r="H1047" s="243"/>
      <c r="I1047" s="1158">
        <f>SUM(J1047:N1047)</f>
        <v>0</v>
      </c>
      <c r="J1047" s="756"/>
      <c r="K1047" s="756"/>
      <c r="L1047" s="756"/>
      <c r="M1047" s="756"/>
      <c r="N1047" s="163"/>
      <c r="O1047" s="12"/>
      <c r="P1047" s="11"/>
    </row>
    <row r="1048" spans="1:16" s="131" customFormat="1" ht="18" customHeight="1">
      <c r="A1048" s="319">
        <v>1041</v>
      </c>
      <c r="B1048" s="222"/>
      <c r="C1048" s="145"/>
      <c r="D1048" s="751" t="s">
        <v>1120</v>
      </c>
      <c r="E1048" s="188"/>
      <c r="F1048" s="242"/>
      <c r="G1048" s="242"/>
      <c r="H1048" s="243"/>
      <c r="I1048" s="164">
        <f>SUM(J1048:N1048)</f>
        <v>500</v>
      </c>
      <c r="J1048" s="150">
        <f>SUM(J1046:J1047)</f>
        <v>0</v>
      </c>
      <c r="K1048" s="150">
        <f>SUM(K1046:K1047)</f>
        <v>0</v>
      </c>
      <c r="L1048" s="150">
        <f>SUM(L1046:L1047)</f>
        <v>500</v>
      </c>
      <c r="M1048" s="150">
        <f>SUM(M1046:M1047)</f>
        <v>0</v>
      </c>
      <c r="N1048" s="151">
        <f>SUM(N1046:N1047)</f>
        <v>0</v>
      </c>
      <c r="O1048" s="12"/>
      <c r="P1048" s="11"/>
    </row>
    <row r="1049" spans="1:16" s="204" customFormat="1" ht="22.5" customHeight="1">
      <c r="A1049" s="319">
        <v>1042</v>
      </c>
      <c r="B1049" s="152"/>
      <c r="C1049" s="145">
        <f>C1045+1</f>
        <v>178</v>
      </c>
      <c r="D1049" s="189" t="s">
        <v>26</v>
      </c>
      <c r="E1049" s="188" t="s">
        <v>25</v>
      </c>
      <c r="F1049" s="155"/>
      <c r="G1049" s="155"/>
      <c r="H1049" s="156"/>
      <c r="I1049" s="164"/>
      <c r="J1049" s="165"/>
      <c r="K1049" s="165"/>
      <c r="L1049" s="165"/>
      <c r="M1049" s="165"/>
      <c r="N1049" s="166"/>
      <c r="O1049" s="137"/>
      <c r="P1049" s="11"/>
    </row>
    <row r="1050" spans="1:16" s="204" customFormat="1" ht="18" customHeight="1">
      <c r="A1050" s="319">
        <v>1043</v>
      </c>
      <c r="B1050" s="195"/>
      <c r="C1050" s="145"/>
      <c r="D1050" s="751" t="s">
        <v>1080</v>
      </c>
      <c r="E1050" s="188"/>
      <c r="F1050" s="320"/>
      <c r="G1050" s="320"/>
      <c r="H1050" s="321"/>
      <c r="I1050" s="164">
        <f>SUM(J1050:N1050)</f>
        <v>110</v>
      </c>
      <c r="J1050" s="1162">
        <v>0</v>
      </c>
      <c r="K1050" s="1162">
        <v>0</v>
      </c>
      <c r="L1050" s="1162">
        <v>110</v>
      </c>
      <c r="M1050" s="1162">
        <v>0</v>
      </c>
      <c r="N1050" s="1163">
        <v>0</v>
      </c>
      <c r="O1050" s="137"/>
      <c r="P1050" s="11"/>
    </row>
    <row r="1051" spans="1:16" s="204" customFormat="1" ht="18" customHeight="1">
      <c r="A1051" s="319">
        <v>1044</v>
      </c>
      <c r="B1051" s="222"/>
      <c r="C1051" s="145"/>
      <c r="D1051" s="750" t="s">
        <v>644</v>
      </c>
      <c r="E1051" s="188"/>
      <c r="F1051" s="242"/>
      <c r="G1051" s="242"/>
      <c r="H1051" s="243"/>
      <c r="I1051" s="1158">
        <f>SUM(J1051:N1051)</f>
        <v>0</v>
      </c>
      <c r="J1051" s="756"/>
      <c r="K1051" s="756"/>
      <c r="L1051" s="756"/>
      <c r="M1051" s="756"/>
      <c r="N1051" s="163"/>
      <c r="O1051" s="137"/>
      <c r="P1051" s="11"/>
    </row>
    <row r="1052" spans="1:16" s="204" customFormat="1" ht="18" customHeight="1">
      <c r="A1052" s="319">
        <v>1045</v>
      </c>
      <c r="B1052" s="222"/>
      <c r="C1052" s="145"/>
      <c r="D1052" s="751" t="s">
        <v>1120</v>
      </c>
      <c r="E1052" s="188"/>
      <c r="F1052" s="242"/>
      <c r="G1052" s="242"/>
      <c r="H1052" s="243"/>
      <c r="I1052" s="164">
        <f>SUM(J1052:N1052)</f>
        <v>110</v>
      </c>
      <c r="J1052" s="150">
        <f>SUM(J1050:J1051)</f>
        <v>0</v>
      </c>
      <c r="K1052" s="150">
        <f>SUM(K1050:K1051)</f>
        <v>0</v>
      </c>
      <c r="L1052" s="150">
        <f>SUM(L1050:L1051)</f>
        <v>110</v>
      </c>
      <c r="M1052" s="150">
        <f>SUM(M1050:M1051)</f>
        <v>0</v>
      </c>
      <c r="N1052" s="151">
        <f>SUM(N1050:N1051)</f>
        <v>0</v>
      </c>
      <c r="O1052" s="137"/>
      <c r="P1052" s="11"/>
    </row>
    <row r="1053" spans="1:16" s="204" customFormat="1" ht="22.5" customHeight="1">
      <c r="A1053" s="319">
        <v>1046</v>
      </c>
      <c r="B1053" s="200"/>
      <c r="C1053" s="145">
        <f>C1049+1</f>
        <v>179</v>
      </c>
      <c r="D1053" s="728" t="s">
        <v>487</v>
      </c>
      <c r="E1053" s="188" t="s">
        <v>25</v>
      </c>
      <c r="F1053" s="160"/>
      <c r="G1053" s="160"/>
      <c r="H1053" s="243">
        <v>1181</v>
      </c>
      <c r="I1053" s="157"/>
      <c r="J1053" s="150"/>
      <c r="K1053" s="150"/>
      <c r="L1053" s="150"/>
      <c r="M1053" s="150"/>
      <c r="N1053" s="151"/>
      <c r="O1053" s="137"/>
      <c r="P1053" s="11"/>
    </row>
    <row r="1054" spans="1:16" s="204" customFormat="1" ht="18" customHeight="1">
      <c r="A1054" s="319">
        <v>1047</v>
      </c>
      <c r="B1054" s="200"/>
      <c r="C1054" s="145"/>
      <c r="D1054" s="751" t="s">
        <v>1080</v>
      </c>
      <c r="E1054" s="188"/>
      <c r="F1054" s="160"/>
      <c r="G1054" s="160"/>
      <c r="H1054" s="243"/>
      <c r="I1054" s="157">
        <f>SUM(J1054:N1054)</f>
        <v>249</v>
      </c>
      <c r="J1054" s="150">
        <v>0</v>
      </c>
      <c r="K1054" s="150">
        <v>0</v>
      </c>
      <c r="L1054" s="150">
        <v>249</v>
      </c>
      <c r="M1054" s="150">
        <v>0</v>
      </c>
      <c r="N1054" s="151">
        <v>0</v>
      </c>
      <c r="O1054" s="137"/>
      <c r="P1054" s="11"/>
    </row>
    <row r="1055" spans="1:16" s="204" customFormat="1" ht="18" customHeight="1">
      <c r="A1055" s="319">
        <v>1048</v>
      </c>
      <c r="B1055" s="200"/>
      <c r="C1055" s="145"/>
      <c r="D1055" s="750" t="s">
        <v>839</v>
      </c>
      <c r="E1055" s="188"/>
      <c r="F1055" s="160"/>
      <c r="G1055" s="160"/>
      <c r="H1055" s="243"/>
      <c r="I1055" s="1047">
        <f>SUM(J1055:N1055)</f>
        <v>0</v>
      </c>
      <c r="J1055" s="202"/>
      <c r="K1055" s="202"/>
      <c r="L1055" s="756"/>
      <c r="M1055" s="202"/>
      <c r="N1055" s="203"/>
      <c r="O1055" s="137"/>
      <c r="P1055" s="11"/>
    </row>
    <row r="1056" spans="1:16" s="204" customFormat="1" ht="18" customHeight="1">
      <c r="A1056" s="319">
        <v>1049</v>
      </c>
      <c r="B1056" s="200"/>
      <c r="C1056" s="145"/>
      <c r="D1056" s="751" t="s">
        <v>1120</v>
      </c>
      <c r="E1056" s="188"/>
      <c r="F1056" s="160"/>
      <c r="G1056" s="160"/>
      <c r="H1056" s="243"/>
      <c r="I1056" s="157">
        <f>SUM(J1056:N1056)</f>
        <v>249</v>
      </c>
      <c r="J1056" s="150">
        <f>SUM(J1054:J1055)</f>
        <v>0</v>
      </c>
      <c r="K1056" s="150">
        <f>SUM(K1054:K1055)</f>
        <v>0</v>
      </c>
      <c r="L1056" s="150">
        <f>SUM(L1054:L1055)</f>
        <v>249</v>
      </c>
      <c r="M1056" s="150">
        <f>SUM(M1054:M1055)</f>
        <v>0</v>
      </c>
      <c r="N1056" s="151">
        <f>SUM(N1054:N1055)</f>
        <v>0</v>
      </c>
      <c r="O1056" s="137"/>
      <c r="P1056" s="11"/>
    </row>
    <row r="1057" spans="1:14" s="11" customFormat="1" ht="22.5" customHeight="1">
      <c r="A1057" s="319">
        <v>1050</v>
      </c>
      <c r="B1057" s="200"/>
      <c r="C1057" s="145">
        <f>C1053+1</f>
        <v>180</v>
      </c>
      <c r="D1057" s="189" t="s">
        <v>462</v>
      </c>
      <c r="E1057" s="188" t="s">
        <v>25</v>
      </c>
      <c r="F1057" s="160"/>
      <c r="G1057" s="160"/>
      <c r="H1057" s="243">
        <v>38</v>
      </c>
      <c r="I1057" s="157"/>
      <c r="J1057" s="150"/>
      <c r="K1057" s="150"/>
      <c r="L1057" s="150"/>
      <c r="M1057" s="150"/>
      <c r="N1057" s="151"/>
    </row>
    <row r="1058" spans="1:14" s="11" customFormat="1" ht="18" customHeight="1">
      <c r="A1058" s="319">
        <v>1051</v>
      </c>
      <c r="B1058" s="200"/>
      <c r="C1058" s="145"/>
      <c r="D1058" s="751" t="s">
        <v>1080</v>
      </c>
      <c r="E1058" s="188"/>
      <c r="F1058" s="160"/>
      <c r="G1058" s="160"/>
      <c r="H1058" s="243"/>
      <c r="I1058" s="157">
        <f>SUM(J1058:N1058)</f>
        <v>1162</v>
      </c>
      <c r="J1058" s="150">
        <v>0</v>
      </c>
      <c r="K1058" s="150">
        <v>0</v>
      </c>
      <c r="L1058" s="150">
        <v>1162</v>
      </c>
      <c r="M1058" s="150">
        <v>0</v>
      </c>
      <c r="N1058" s="151">
        <v>0</v>
      </c>
    </row>
    <row r="1059" spans="1:14" s="11" customFormat="1" ht="18" customHeight="1">
      <c r="A1059" s="319">
        <v>1052</v>
      </c>
      <c r="B1059" s="200"/>
      <c r="C1059" s="145"/>
      <c r="D1059" s="750" t="s">
        <v>839</v>
      </c>
      <c r="E1059" s="188"/>
      <c r="F1059" s="160"/>
      <c r="G1059" s="160"/>
      <c r="H1059" s="161"/>
      <c r="I1059" s="1047">
        <f>SUM(J1059:N1059)</f>
        <v>0</v>
      </c>
      <c r="J1059" s="202"/>
      <c r="K1059" s="202"/>
      <c r="L1059" s="756"/>
      <c r="M1059" s="202"/>
      <c r="N1059" s="203"/>
    </row>
    <row r="1060" spans="1:14" s="11" customFormat="1" ht="18" customHeight="1">
      <c r="A1060" s="319">
        <v>1053</v>
      </c>
      <c r="B1060" s="200"/>
      <c r="C1060" s="145"/>
      <c r="D1060" s="751" t="s">
        <v>1120</v>
      </c>
      <c r="E1060" s="188"/>
      <c r="F1060" s="160"/>
      <c r="G1060" s="160"/>
      <c r="H1060" s="161"/>
      <c r="I1060" s="157">
        <f>SUM(J1060:N1060)</f>
        <v>1162</v>
      </c>
      <c r="J1060" s="150">
        <f>SUM(J1058:J1059)</f>
        <v>0</v>
      </c>
      <c r="K1060" s="150">
        <f>SUM(K1058:K1059)</f>
        <v>0</v>
      </c>
      <c r="L1060" s="150">
        <f>SUM(L1058:L1059)</f>
        <v>1162</v>
      </c>
      <c r="M1060" s="150">
        <f>SUM(M1058:M1059)</f>
        <v>0</v>
      </c>
      <c r="N1060" s="151">
        <f>SUM(N1058:N1059)</f>
        <v>0</v>
      </c>
    </row>
    <row r="1061" spans="1:14" s="11" customFormat="1" ht="22.5" customHeight="1">
      <c r="A1061" s="319">
        <v>1054</v>
      </c>
      <c r="B1061" s="200"/>
      <c r="C1061" s="145">
        <f>C1057+1</f>
        <v>181</v>
      </c>
      <c r="D1061" s="728" t="s">
        <v>840</v>
      </c>
      <c r="E1061" s="182" t="s">
        <v>25</v>
      </c>
      <c r="F1061" s="160"/>
      <c r="G1061" s="160"/>
      <c r="H1061" s="161"/>
      <c r="I1061" s="157"/>
      <c r="J1061" s="150"/>
      <c r="K1061" s="150"/>
      <c r="L1061" s="150"/>
      <c r="M1061" s="150"/>
      <c r="N1061" s="151"/>
    </row>
    <row r="1062" spans="1:14" s="11" customFormat="1" ht="18" customHeight="1">
      <c r="A1062" s="319">
        <v>1055</v>
      </c>
      <c r="B1062" s="200"/>
      <c r="C1062" s="145"/>
      <c r="D1062" s="751" t="s">
        <v>1080</v>
      </c>
      <c r="E1062" s="182"/>
      <c r="F1062" s="160"/>
      <c r="G1062" s="160"/>
      <c r="H1062" s="161"/>
      <c r="I1062" s="157">
        <f>SUM(J1062:N1062)</f>
        <v>100</v>
      </c>
      <c r="J1062" s="150">
        <v>0</v>
      </c>
      <c r="K1062" s="150">
        <v>0</v>
      </c>
      <c r="L1062" s="150">
        <v>100</v>
      </c>
      <c r="M1062" s="150">
        <v>0</v>
      </c>
      <c r="N1062" s="151">
        <v>0</v>
      </c>
    </row>
    <row r="1063" spans="1:14" s="11" customFormat="1" ht="18" customHeight="1">
      <c r="A1063" s="319">
        <v>1056</v>
      </c>
      <c r="B1063" s="200"/>
      <c r="C1063" s="145"/>
      <c r="D1063" s="750" t="s">
        <v>839</v>
      </c>
      <c r="E1063" s="188"/>
      <c r="F1063" s="160"/>
      <c r="G1063" s="160"/>
      <c r="H1063" s="161"/>
      <c r="I1063" s="1047">
        <f>SUM(J1063:N1063)</f>
        <v>0</v>
      </c>
      <c r="J1063" s="202"/>
      <c r="K1063" s="202"/>
      <c r="L1063" s="756"/>
      <c r="M1063" s="202"/>
      <c r="N1063" s="203"/>
    </row>
    <row r="1064" spans="1:14" s="11" customFormat="1" ht="18" customHeight="1">
      <c r="A1064" s="319">
        <v>1057</v>
      </c>
      <c r="B1064" s="200"/>
      <c r="C1064" s="145"/>
      <c r="D1064" s="751" t="s">
        <v>1120</v>
      </c>
      <c r="E1064" s="188"/>
      <c r="F1064" s="160"/>
      <c r="G1064" s="160"/>
      <c r="H1064" s="161"/>
      <c r="I1064" s="157">
        <f>SUM(J1064:N1064)</f>
        <v>100</v>
      </c>
      <c r="J1064" s="150">
        <f>SUM(J1062:J1063)</f>
        <v>0</v>
      </c>
      <c r="K1064" s="150">
        <f>SUM(K1062:K1063)</f>
        <v>0</v>
      </c>
      <c r="L1064" s="150">
        <f>SUM(L1062:L1063)</f>
        <v>100</v>
      </c>
      <c r="M1064" s="150">
        <f>SUM(M1062:M1063)</f>
        <v>0</v>
      </c>
      <c r="N1064" s="151">
        <f>SUM(N1062:N1063)</f>
        <v>0</v>
      </c>
    </row>
    <row r="1065" spans="1:14" s="11" customFormat="1" ht="18" customHeight="1">
      <c r="A1065" s="319">
        <v>1058</v>
      </c>
      <c r="B1065" s="200"/>
      <c r="C1065" s="145">
        <f>C1061+1</f>
        <v>182</v>
      </c>
      <c r="D1065" s="154" t="s">
        <v>495</v>
      </c>
      <c r="E1065" s="188" t="s">
        <v>25</v>
      </c>
      <c r="F1065" s="160"/>
      <c r="G1065" s="160"/>
      <c r="H1065" s="243">
        <v>8000</v>
      </c>
      <c r="I1065" s="157"/>
      <c r="J1065" s="150"/>
      <c r="K1065" s="150"/>
      <c r="L1065" s="150"/>
      <c r="M1065" s="150"/>
      <c r="N1065" s="151"/>
    </row>
    <row r="1066" spans="1:16" s="204" customFormat="1" ht="18" customHeight="1">
      <c r="A1066" s="319">
        <v>1059</v>
      </c>
      <c r="B1066" s="200"/>
      <c r="C1066" s="145">
        <f>C1065+1</f>
        <v>183</v>
      </c>
      <c r="D1066" s="727" t="s">
        <v>484</v>
      </c>
      <c r="E1066" s="188" t="s">
        <v>25</v>
      </c>
      <c r="F1066" s="160"/>
      <c r="G1066" s="160"/>
      <c r="H1066" s="243">
        <v>220</v>
      </c>
      <c r="I1066" s="157"/>
      <c r="J1066" s="150"/>
      <c r="K1066" s="150"/>
      <c r="L1066" s="150"/>
      <c r="M1066" s="150"/>
      <c r="N1066" s="151"/>
      <c r="O1066" s="137"/>
      <c r="P1066" s="11"/>
    </row>
    <row r="1067" spans="1:16" s="204" customFormat="1" ht="18" customHeight="1">
      <c r="A1067" s="319">
        <v>1060</v>
      </c>
      <c r="B1067" s="200"/>
      <c r="C1067" s="726">
        <f aca="true" t="shared" si="5" ref="C1067:C1073">C1066+1</f>
        <v>184</v>
      </c>
      <c r="D1067" s="444" t="s">
        <v>500</v>
      </c>
      <c r="E1067" s="188" t="s">
        <v>25</v>
      </c>
      <c r="F1067" s="242">
        <v>33689</v>
      </c>
      <c r="G1067" s="160"/>
      <c r="H1067" s="243">
        <v>2618</v>
      </c>
      <c r="I1067" s="157"/>
      <c r="J1067" s="150"/>
      <c r="K1067" s="150"/>
      <c r="L1067" s="150"/>
      <c r="M1067" s="150"/>
      <c r="N1067" s="151"/>
      <c r="O1067" s="137"/>
      <c r="P1067" s="11"/>
    </row>
    <row r="1068" spans="1:16" s="204" customFormat="1" ht="18" customHeight="1">
      <c r="A1068" s="319">
        <v>1061</v>
      </c>
      <c r="B1068" s="200"/>
      <c r="C1068" s="145">
        <f t="shared" si="5"/>
        <v>185</v>
      </c>
      <c r="D1068" s="146" t="s">
        <v>442</v>
      </c>
      <c r="E1068" s="188" t="s">
        <v>25</v>
      </c>
      <c r="F1068" s="242">
        <v>7423</v>
      </c>
      <c r="G1068" s="160"/>
      <c r="H1068" s="243">
        <v>563</v>
      </c>
      <c r="I1068" s="157"/>
      <c r="J1068" s="150"/>
      <c r="K1068" s="150"/>
      <c r="L1068" s="150"/>
      <c r="M1068" s="150"/>
      <c r="N1068" s="151"/>
      <c r="O1068" s="137"/>
      <c r="P1068" s="11"/>
    </row>
    <row r="1069" spans="1:16" s="204" customFormat="1" ht="18" customHeight="1">
      <c r="A1069" s="319">
        <v>1062</v>
      </c>
      <c r="B1069" s="200"/>
      <c r="C1069" s="145">
        <f t="shared" si="5"/>
        <v>186</v>
      </c>
      <c r="D1069" s="727" t="s">
        <v>501</v>
      </c>
      <c r="E1069" s="188" t="s">
        <v>25</v>
      </c>
      <c r="F1069" s="160"/>
      <c r="G1069" s="160"/>
      <c r="H1069" s="243">
        <v>505</v>
      </c>
      <c r="I1069" s="157"/>
      <c r="J1069" s="150"/>
      <c r="K1069" s="150"/>
      <c r="L1069" s="150"/>
      <c r="M1069" s="150"/>
      <c r="N1069" s="151"/>
      <c r="O1069" s="137"/>
      <c r="P1069" s="11"/>
    </row>
    <row r="1070" spans="1:16" s="204" customFormat="1" ht="18" customHeight="1">
      <c r="A1070" s="319">
        <v>1063</v>
      </c>
      <c r="B1070" s="200"/>
      <c r="C1070" s="145">
        <f t="shared" si="5"/>
        <v>187</v>
      </c>
      <c r="D1070" s="146" t="s">
        <v>502</v>
      </c>
      <c r="E1070" s="188" t="s">
        <v>25</v>
      </c>
      <c r="F1070" s="160"/>
      <c r="G1070" s="160"/>
      <c r="H1070" s="243">
        <v>966</v>
      </c>
      <c r="I1070" s="157"/>
      <c r="J1070" s="150"/>
      <c r="K1070" s="150"/>
      <c r="L1070" s="150"/>
      <c r="M1070" s="150"/>
      <c r="N1070" s="151"/>
      <c r="O1070" s="137"/>
      <c r="P1070" s="11"/>
    </row>
    <row r="1071" spans="1:16" s="204" customFormat="1" ht="18" customHeight="1">
      <c r="A1071" s="319">
        <v>1064</v>
      </c>
      <c r="B1071" s="200"/>
      <c r="C1071" s="145">
        <f t="shared" si="5"/>
        <v>188</v>
      </c>
      <c r="D1071" s="146" t="s">
        <v>150</v>
      </c>
      <c r="E1071" s="188" t="s">
        <v>25</v>
      </c>
      <c r="F1071" s="242">
        <v>31439</v>
      </c>
      <c r="G1071" s="160"/>
      <c r="H1071" s="148">
        <v>4107</v>
      </c>
      <c r="I1071" s="157"/>
      <c r="J1071" s="150"/>
      <c r="K1071" s="150"/>
      <c r="L1071" s="150"/>
      <c r="M1071" s="150"/>
      <c r="N1071" s="151"/>
      <c r="O1071" s="137"/>
      <c r="P1071" s="11"/>
    </row>
    <row r="1072" spans="1:16" s="204" customFormat="1" ht="18" customHeight="1">
      <c r="A1072" s="319">
        <v>1065</v>
      </c>
      <c r="B1072" s="200"/>
      <c r="C1072" s="145">
        <f t="shared" si="5"/>
        <v>189</v>
      </c>
      <c r="D1072" s="146" t="s">
        <v>507</v>
      </c>
      <c r="E1072" s="188" t="s">
        <v>25</v>
      </c>
      <c r="F1072" s="160"/>
      <c r="G1072" s="160"/>
      <c r="H1072" s="243">
        <v>12510</v>
      </c>
      <c r="I1072" s="157"/>
      <c r="J1072" s="150"/>
      <c r="K1072" s="150"/>
      <c r="L1072" s="150"/>
      <c r="M1072" s="150"/>
      <c r="N1072" s="151"/>
      <c r="P1072" s="11"/>
    </row>
    <row r="1073" spans="1:16" s="3" customFormat="1" ht="18" customHeight="1">
      <c r="A1073" s="319">
        <v>1066</v>
      </c>
      <c r="B1073" s="152"/>
      <c r="C1073" s="145">
        <f t="shared" si="5"/>
        <v>190</v>
      </c>
      <c r="D1073" s="146" t="s">
        <v>38</v>
      </c>
      <c r="E1073" s="145" t="s">
        <v>25</v>
      </c>
      <c r="F1073" s="155"/>
      <c r="G1073" s="155"/>
      <c r="H1073" s="156"/>
      <c r="I1073" s="164"/>
      <c r="J1073" s="165"/>
      <c r="K1073" s="165"/>
      <c r="L1073" s="165"/>
      <c r="M1073" s="165"/>
      <c r="N1073" s="166"/>
      <c r="O1073" s="11"/>
      <c r="P1073" s="11"/>
    </row>
    <row r="1074" spans="1:16" s="3" customFormat="1" ht="30">
      <c r="A1074" s="319">
        <v>1067</v>
      </c>
      <c r="B1074" s="152"/>
      <c r="C1074" s="726">
        <f aca="true" t="shared" si="6" ref="C1074:C1079">C1073+1</f>
        <v>191</v>
      </c>
      <c r="D1074" s="446" t="s">
        <v>349</v>
      </c>
      <c r="E1074" s="182" t="s">
        <v>25</v>
      </c>
      <c r="F1074" s="155">
        <v>654</v>
      </c>
      <c r="G1074" s="155"/>
      <c r="H1074" s="156"/>
      <c r="I1074" s="164"/>
      <c r="J1074" s="165"/>
      <c r="K1074" s="165"/>
      <c r="L1074" s="165"/>
      <c r="M1074" s="165"/>
      <c r="N1074" s="166"/>
      <c r="O1074" s="11"/>
      <c r="P1074" s="11"/>
    </row>
    <row r="1075" spans="1:16" s="3" customFormat="1" ht="18" customHeight="1">
      <c r="A1075" s="319">
        <v>1068</v>
      </c>
      <c r="B1075" s="152"/>
      <c r="C1075" s="145">
        <f t="shared" si="6"/>
        <v>192</v>
      </c>
      <c r="D1075" s="189" t="s">
        <v>41</v>
      </c>
      <c r="E1075" s="188" t="s">
        <v>25</v>
      </c>
      <c r="F1075" s="155"/>
      <c r="G1075" s="155"/>
      <c r="H1075" s="156">
        <v>81</v>
      </c>
      <c r="I1075" s="164"/>
      <c r="J1075" s="165"/>
      <c r="K1075" s="165"/>
      <c r="L1075" s="165"/>
      <c r="M1075" s="165"/>
      <c r="N1075" s="166"/>
      <c r="O1075" s="11"/>
      <c r="P1075" s="11"/>
    </row>
    <row r="1076" spans="1:16" s="3" customFormat="1" ht="18" customHeight="1">
      <c r="A1076" s="319">
        <v>1069</v>
      </c>
      <c r="B1076" s="152"/>
      <c r="C1076" s="145">
        <f t="shared" si="6"/>
        <v>193</v>
      </c>
      <c r="D1076" s="189" t="s">
        <v>351</v>
      </c>
      <c r="E1076" s="188" t="s">
        <v>25</v>
      </c>
      <c r="F1076" s="155">
        <v>80</v>
      </c>
      <c r="G1076" s="155"/>
      <c r="H1076" s="156"/>
      <c r="I1076" s="164"/>
      <c r="J1076" s="165"/>
      <c r="K1076" s="165"/>
      <c r="L1076" s="165"/>
      <c r="M1076" s="165"/>
      <c r="N1076" s="166"/>
      <c r="O1076" s="11"/>
      <c r="P1076" s="11"/>
    </row>
    <row r="1077" spans="1:16" s="3" customFormat="1" ht="18" customHeight="1">
      <c r="A1077" s="319">
        <v>1070</v>
      </c>
      <c r="B1077" s="152"/>
      <c r="C1077" s="145">
        <f t="shared" si="6"/>
        <v>194</v>
      </c>
      <c r="D1077" s="189" t="s">
        <v>352</v>
      </c>
      <c r="E1077" s="188" t="s">
        <v>25</v>
      </c>
      <c r="F1077" s="155"/>
      <c r="G1077" s="155"/>
      <c r="H1077" s="156"/>
      <c r="I1077" s="164"/>
      <c r="J1077" s="165"/>
      <c r="K1077" s="165"/>
      <c r="L1077" s="165"/>
      <c r="M1077" s="165"/>
      <c r="N1077" s="166"/>
      <c r="O1077" s="11"/>
      <c r="P1077" s="11"/>
    </row>
    <row r="1078" spans="1:16" s="204" customFormat="1" ht="18" customHeight="1">
      <c r="A1078" s="319">
        <v>1071</v>
      </c>
      <c r="B1078" s="152"/>
      <c r="C1078" s="145">
        <f t="shared" si="6"/>
        <v>195</v>
      </c>
      <c r="D1078" s="189" t="s">
        <v>353</v>
      </c>
      <c r="E1078" s="188" t="s">
        <v>25</v>
      </c>
      <c r="F1078" s="155"/>
      <c r="G1078" s="155"/>
      <c r="H1078" s="156"/>
      <c r="I1078" s="164"/>
      <c r="J1078" s="165"/>
      <c r="K1078" s="165"/>
      <c r="L1078" s="165"/>
      <c r="M1078" s="165"/>
      <c r="N1078" s="166"/>
      <c r="O1078" s="137"/>
      <c r="P1078" s="11"/>
    </row>
    <row r="1079" spans="1:16" s="204" customFormat="1" ht="18" customHeight="1">
      <c r="A1079" s="319">
        <v>1072</v>
      </c>
      <c r="B1079" s="200"/>
      <c r="C1079" s="145">
        <f t="shared" si="6"/>
        <v>196</v>
      </c>
      <c r="D1079" s="189" t="s">
        <v>48</v>
      </c>
      <c r="E1079" s="182" t="s">
        <v>25</v>
      </c>
      <c r="F1079" s="320">
        <v>240</v>
      </c>
      <c r="G1079" s="754"/>
      <c r="H1079" s="156">
        <v>80</v>
      </c>
      <c r="I1079" s="157"/>
      <c r="J1079" s="150"/>
      <c r="K1079" s="150"/>
      <c r="L1079" s="150"/>
      <c r="M1079" s="150"/>
      <c r="N1079" s="151"/>
      <c r="O1079" s="137"/>
      <c r="P1079" s="11"/>
    </row>
    <row r="1080" spans="1:16" s="204" customFormat="1" ht="18" customHeight="1">
      <c r="A1080" s="319">
        <v>1073</v>
      </c>
      <c r="B1080" s="200"/>
      <c r="C1080" s="145">
        <f aca="true" t="shared" si="7" ref="C1080:C1088">C1079+1</f>
        <v>197</v>
      </c>
      <c r="D1080" s="154" t="s">
        <v>614</v>
      </c>
      <c r="E1080" s="188" t="s">
        <v>25</v>
      </c>
      <c r="F1080" s="160"/>
      <c r="G1080" s="160"/>
      <c r="H1080" s="321">
        <v>381</v>
      </c>
      <c r="I1080" s="157"/>
      <c r="J1080" s="150"/>
      <c r="K1080" s="150"/>
      <c r="L1080" s="150"/>
      <c r="M1080" s="150"/>
      <c r="N1080" s="151"/>
      <c r="O1080" s="137"/>
      <c r="P1080" s="11"/>
    </row>
    <row r="1081" spans="1:16" s="204" customFormat="1" ht="18" customHeight="1">
      <c r="A1081" s="319">
        <v>1074</v>
      </c>
      <c r="B1081" s="200"/>
      <c r="C1081" s="145">
        <f t="shared" si="7"/>
        <v>198</v>
      </c>
      <c r="D1081" s="189" t="s">
        <v>615</v>
      </c>
      <c r="E1081" s="188" t="s">
        <v>25</v>
      </c>
      <c r="F1081" s="160"/>
      <c r="G1081" s="160"/>
      <c r="H1081" s="243">
        <v>38</v>
      </c>
      <c r="I1081" s="157"/>
      <c r="J1081" s="150"/>
      <c r="K1081" s="150"/>
      <c r="L1081" s="150"/>
      <c r="M1081" s="150"/>
      <c r="N1081" s="151"/>
      <c r="O1081" s="137"/>
      <c r="P1081" s="11"/>
    </row>
    <row r="1082" spans="1:16" s="204" customFormat="1" ht="18" customHeight="1">
      <c r="A1082" s="319">
        <v>1075</v>
      </c>
      <c r="B1082" s="200"/>
      <c r="C1082" s="145">
        <f t="shared" si="7"/>
        <v>199</v>
      </c>
      <c r="D1082" s="189" t="s">
        <v>616</v>
      </c>
      <c r="E1082" s="188" t="s">
        <v>25</v>
      </c>
      <c r="F1082" s="160"/>
      <c r="G1082" s="160"/>
      <c r="H1082" s="243">
        <v>5</v>
      </c>
      <c r="I1082" s="157"/>
      <c r="J1082" s="150"/>
      <c r="K1082" s="150"/>
      <c r="L1082" s="150"/>
      <c r="M1082" s="150"/>
      <c r="N1082" s="151"/>
      <c r="O1082" s="137"/>
      <c r="P1082" s="11"/>
    </row>
    <row r="1083" spans="1:16" s="3" customFormat="1" ht="30">
      <c r="A1083" s="319">
        <v>1076</v>
      </c>
      <c r="B1083" s="200"/>
      <c r="C1083" s="726">
        <f t="shared" si="7"/>
        <v>200</v>
      </c>
      <c r="D1083" s="446" t="s">
        <v>486</v>
      </c>
      <c r="E1083" s="188" t="s">
        <v>25</v>
      </c>
      <c r="F1083" s="160"/>
      <c r="G1083" s="160"/>
      <c r="H1083" s="243">
        <v>40</v>
      </c>
      <c r="I1083" s="157"/>
      <c r="J1083" s="150"/>
      <c r="K1083" s="150"/>
      <c r="L1083" s="150"/>
      <c r="M1083" s="150"/>
      <c r="N1083" s="151"/>
      <c r="O1083" s="11"/>
      <c r="P1083" s="11"/>
    </row>
    <row r="1084" spans="1:16" s="3" customFormat="1" ht="18" customHeight="1">
      <c r="A1084" s="319">
        <v>1077</v>
      </c>
      <c r="B1084" s="200"/>
      <c r="C1084" s="145">
        <f t="shared" si="7"/>
        <v>201</v>
      </c>
      <c r="D1084" s="189" t="s">
        <v>636</v>
      </c>
      <c r="E1084" s="188" t="s">
        <v>25</v>
      </c>
      <c r="F1084" s="160"/>
      <c r="G1084" s="160"/>
      <c r="H1084" s="243">
        <v>42</v>
      </c>
      <c r="I1084" s="157"/>
      <c r="J1084" s="150"/>
      <c r="K1084" s="150"/>
      <c r="L1084" s="150"/>
      <c r="M1084" s="150"/>
      <c r="N1084" s="151"/>
      <c r="O1084" s="11"/>
      <c r="P1084" s="11"/>
    </row>
    <row r="1085" spans="1:16" s="3" customFormat="1" ht="18" customHeight="1">
      <c r="A1085" s="319">
        <v>1078</v>
      </c>
      <c r="B1085" s="152"/>
      <c r="C1085" s="145">
        <f t="shared" si="7"/>
        <v>202</v>
      </c>
      <c r="D1085" s="189" t="s">
        <v>380</v>
      </c>
      <c r="E1085" s="188" t="s">
        <v>25</v>
      </c>
      <c r="F1085" s="155"/>
      <c r="G1085" s="155"/>
      <c r="H1085" s="156">
        <v>197</v>
      </c>
      <c r="I1085" s="164"/>
      <c r="J1085" s="165"/>
      <c r="K1085" s="165"/>
      <c r="L1085" s="165"/>
      <c r="M1085" s="165"/>
      <c r="N1085" s="166"/>
      <c r="O1085" s="11"/>
      <c r="P1085" s="11"/>
    </row>
    <row r="1086" spans="1:16" s="3" customFormat="1" ht="18" customHeight="1">
      <c r="A1086" s="319">
        <v>1079</v>
      </c>
      <c r="B1086" s="152"/>
      <c r="C1086" s="145">
        <f t="shared" si="7"/>
        <v>203</v>
      </c>
      <c r="D1086" s="189" t="s">
        <v>385</v>
      </c>
      <c r="E1086" s="188" t="s">
        <v>25</v>
      </c>
      <c r="F1086" s="155"/>
      <c r="G1086" s="155"/>
      <c r="H1086" s="156"/>
      <c r="I1086" s="164"/>
      <c r="J1086" s="165"/>
      <c r="K1086" s="165"/>
      <c r="L1086" s="165"/>
      <c r="M1086" s="165"/>
      <c r="N1086" s="166"/>
      <c r="O1086" s="11"/>
      <c r="P1086" s="11"/>
    </row>
    <row r="1087" spans="1:16" s="3" customFormat="1" ht="18" customHeight="1">
      <c r="A1087" s="319">
        <v>1080</v>
      </c>
      <c r="B1087" s="152"/>
      <c r="C1087" s="145">
        <f t="shared" si="7"/>
        <v>204</v>
      </c>
      <c r="D1087" s="189" t="s">
        <v>386</v>
      </c>
      <c r="E1087" s="188" t="s">
        <v>25</v>
      </c>
      <c r="F1087" s="155"/>
      <c r="G1087" s="155"/>
      <c r="H1087" s="156"/>
      <c r="I1087" s="164"/>
      <c r="J1087" s="165"/>
      <c r="K1087" s="165"/>
      <c r="L1087" s="165"/>
      <c r="M1087" s="165"/>
      <c r="N1087" s="166"/>
      <c r="O1087" s="11"/>
      <c r="P1087" s="11"/>
    </row>
    <row r="1088" spans="1:16" s="3" customFormat="1" ht="18" customHeight="1">
      <c r="A1088" s="319">
        <v>1081</v>
      </c>
      <c r="B1088" s="152"/>
      <c r="C1088" s="145">
        <f t="shared" si="7"/>
        <v>205</v>
      </c>
      <c r="D1088" s="189" t="s">
        <v>387</v>
      </c>
      <c r="E1088" s="188" t="s">
        <v>25</v>
      </c>
      <c r="F1088" s="155"/>
      <c r="G1088" s="155"/>
      <c r="H1088" s="156"/>
      <c r="I1088" s="164"/>
      <c r="J1088" s="165"/>
      <c r="K1088" s="165"/>
      <c r="L1088" s="165"/>
      <c r="M1088" s="165"/>
      <c r="N1088" s="166"/>
      <c r="O1088" s="11"/>
      <c r="P1088" s="11"/>
    </row>
    <row r="1089" spans="1:16" s="204" customFormat="1" ht="18" customHeight="1">
      <c r="A1089" s="319">
        <v>1082</v>
      </c>
      <c r="B1089" s="152"/>
      <c r="C1089" s="145">
        <f aca="true" t="shared" si="8" ref="C1089:C1094">C1088+1</f>
        <v>206</v>
      </c>
      <c r="D1089" s="189" t="s">
        <v>396</v>
      </c>
      <c r="E1089" s="182" t="s">
        <v>25</v>
      </c>
      <c r="F1089" s="155"/>
      <c r="G1089" s="155"/>
      <c r="H1089" s="156">
        <v>381</v>
      </c>
      <c r="I1089" s="164"/>
      <c r="J1089" s="165"/>
      <c r="K1089" s="165"/>
      <c r="L1089" s="165"/>
      <c r="M1089" s="165"/>
      <c r="N1089" s="166"/>
      <c r="O1089" s="137"/>
      <c r="P1089" s="11"/>
    </row>
    <row r="1090" spans="1:14" s="11" customFormat="1" ht="18" customHeight="1">
      <c r="A1090" s="319">
        <v>1083</v>
      </c>
      <c r="B1090" s="200"/>
      <c r="C1090" s="145">
        <f t="shared" si="8"/>
        <v>207</v>
      </c>
      <c r="D1090" s="1250" t="s">
        <v>488</v>
      </c>
      <c r="E1090" s="145" t="s">
        <v>25</v>
      </c>
      <c r="F1090" s="160"/>
      <c r="G1090" s="160"/>
      <c r="H1090" s="243">
        <v>243</v>
      </c>
      <c r="I1090" s="157"/>
      <c r="J1090" s="150"/>
      <c r="K1090" s="150"/>
      <c r="L1090" s="150"/>
      <c r="M1090" s="150"/>
      <c r="N1090" s="151"/>
    </row>
    <row r="1091" spans="1:14" s="11" customFormat="1" ht="33" customHeight="1">
      <c r="A1091" s="319">
        <v>1084</v>
      </c>
      <c r="B1091" s="200"/>
      <c r="C1091" s="145">
        <f t="shared" si="8"/>
        <v>208</v>
      </c>
      <c r="D1091" s="189" t="s">
        <v>415</v>
      </c>
      <c r="E1091" s="145" t="s">
        <v>25</v>
      </c>
      <c r="F1091" s="160"/>
      <c r="G1091" s="160"/>
      <c r="H1091" s="243">
        <v>223</v>
      </c>
      <c r="I1091" s="157"/>
      <c r="J1091" s="150"/>
      <c r="K1091" s="150"/>
      <c r="L1091" s="150"/>
      <c r="M1091" s="150"/>
      <c r="N1091" s="151"/>
    </row>
    <row r="1092" spans="1:14" s="11" customFormat="1" ht="18" customHeight="1">
      <c r="A1092" s="319">
        <v>1085</v>
      </c>
      <c r="B1092" s="200"/>
      <c r="C1092" s="145">
        <f t="shared" si="8"/>
        <v>209</v>
      </c>
      <c r="D1092" s="146" t="s">
        <v>841</v>
      </c>
      <c r="E1092" s="145" t="s">
        <v>25</v>
      </c>
      <c r="F1092" s="160"/>
      <c r="G1092" s="160"/>
      <c r="H1092" s="243">
        <v>1406</v>
      </c>
      <c r="I1092" s="157"/>
      <c r="J1092" s="150"/>
      <c r="K1092" s="150"/>
      <c r="L1092" s="150"/>
      <c r="M1092" s="150"/>
      <c r="N1092" s="151"/>
    </row>
    <row r="1093" spans="1:14" s="11" customFormat="1" ht="18" customHeight="1">
      <c r="A1093" s="319">
        <v>1086</v>
      </c>
      <c r="B1093" s="152"/>
      <c r="C1093" s="145">
        <f>C1092+1</f>
        <v>210</v>
      </c>
      <c r="D1093" s="146" t="s">
        <v>342</v>
      </c>
      <c r="E1093" s="145" t="s">
        <v>25</v>
      </c>
      <c r="F1093" s="155">
        <v>50</v>
      </c>
      <c r="G1093" s="155"/>
      <c r="H1093" s="156"/>
      <c r="I1093" s="164"/>
      <c r="J1093" s="165"/>
      <c r="K1093" s="165"/>
      <c r="L1093" s="165"/>
      <c r="M1093" s="165"/>
      <c r="N1093" s="166"/>
    </row>
    <row r="1094" spans="1:14" s="11" customFormat="1" ht="18" customHeight="1">
      <c r="A1094" s="319">
        <v>1087</v>
      </c>
      <c r="B1094" s="152"/>
      <c r="C1094" s="145">
        <f t="shared" si="8"/>
        <v>211</v>
      </c>
      <c r="D1094" s="146" t="s">
        <v>155</v>
      </c>
      <c r="E1094" s="145" t="s">
        <v>25</v>
      </c>
      <c r="F1094" s="155">
        <v>53</v>
      </c>
      <c r="G1094" s="155"/>
      <c r="H1094" s="156"/>
      <c r="I1094" s="164"/>
      <c r="J1094" s="165"/>
      <c r="K1094" s="165"/>
      <c r="L1094" s="165"/>
      <c r="M1094" s="165"/>
      <c r="N1094" s="166"/>
    </row>
    <row r="1095" spans="1:14" s="11" customFormat="1" ht="18" customHeight="1">
      <c r="A1095" s="319">
        <v>1088</v>
      </c>
      <c r="B1095" s="152"/>
      <c r="C1095" s="145">
        <f aca="true" t="shared" si="9" ref="C1095:C1158">C1094+1</f>
        <v>212</v>
      </c>
      <c r="D1095" s="146" t="s">
        <v>421</v>
      </c>
      <c r="E1095" s="153" t="s">
        <v>25</v>
      </c>
      <c r="F1095" s="155">
        <v>31731</v>
      </c>
      <c r="G1095" s="155"/>
      <c r="H1095" s="156"/>
      <c r="I1095" s="164"/>
      <c r="J1095" s="165"/>
      <c r="K1095" s="165"/>
      <c r="L1095" s="165"/>
      <c r="M1095" s="165"/>
      <c r="N1095" s="166"/>
    </row>
    <row r="1096" spans="1:14" s="11" customFormat="1" ht="18" customHeight="1">
      <c r="A1096" s="319">
        <v>1089</v>
      </c>
      <c r="B1096" s="152"/>
      <c r="C1096" s="145">
        <f t="shared" si="9"/>
        <v>213</v>
      </c>
      <c r="D1096" s="167" t="s">
        <v>338</v>
      </c>
      <c r="E1096" s="182" t="s">
        <v>25</v>
      </c>
      <c r="F1096" s="155">
        <v>2000</v>
      </c>
      <c r="G1096" s="155"/>
      <c r="H1096" s="156"/>
      <c r="I1096" s="164"/>
      <c r="J1096" s="165"/>
      <c r="K1096" s="165"/>
      <c r="L1096" s="165"/>
      <c r="M1096" s="165"/>
      <c r="N1096" s="166"/>
    </row>
    <row r="1097" spans="1:14" s="11" customFormat="1" ht="18" customHeight="1">
      <c r="A1097" s="319">
        <v>1090</v>
      </c>
      <c r="B1097" s="152"/>
      <c r="C1097" s="145">
        <f>C1096+1</f>
        <v>214</v>
      </c>
      <c r="D1097" s="167" t="s">
        <v>10</v>
      </c>
      <c r="E1097" s="182" t="s">
        <v>24</v>
      </c>
      <c r="F1097" s="155">
        <v>110000</v>
      </c>
      <c r="G1097" s="155"/>
      <c r="H1097" s="156"/>
      <c r="I1097" s="164"/>
      <c r="J1097" s="240"/>
      <c r="K1097" s="240"/>
      <c r="L1097" s="240"/>
      <c r="M1097" s="240"/>
      <c r="N1097" s="166"/>
    </row>
    <row r="1098" spans="1:14" s="11" customFormat="1" ht="18" customHeight="1">
      <c r="A1098" s="319">
        <v>1091</v>
      </c>
      <c r="B1098" s="152"/>
      <c r="C1098" s="145">
        <f>C1097+1</f>
        <v>215</v>
      </c>
      <c r="D1098" s="444" t="s">
        <v>530</v>
      </c>
      <c r="E1098" s="153" t="s">
        <v>25</v>
      </c>
      <c r="F1098" s="155">
        <v>1324</v>
      </c>
      <c r="G1098" s="155"/>
      <c r="H1098" s="156"/>
      <c r="I1098" s="164"/>
      <c r="J1098" s="165"/>
      <c r="K1098" s="165"/>
      <c r="L1098" s="165"/>
      <c r="M1098" s="165"/>
      <c r="N1098" s="166"/>
    </row>
    <row r="1099" spans="1:14" s="11" customFormat="1" ht="18" customHeight="1">
      <c r="A1099" s="319">
        <v>1092</v>
      </c>
      <c r="B1099" s="152"/>
      <c r="C1099" s="145">
        <f>C1098+1</f>
        <v>216</v>
      </c>
      <c r="D1099" s="444" t="s">
        <v>35</v>
      </c>
      <c r="E1099" s="153" t="s">
        <v>25</v>
      </c>
      <c r="F1099" s="155">
        <v>55206</v>
      </c>
      <c r="G1099" s="155"/>
      <c r="H1099" s="156"/>
      <c r="I1099" s="164"/>
      <c r="J1099" s="165"/>
      <c r="K1099" s="165"/>
      <c r="L1099" s="165"/>
      <c r="M1099" s="165"/>
      <c r="N1099" s="166"/>
    </row>
    <row r="1100" spans="1:14" s="11" customFormat="1" ht="18" customHeight="1">
      <c r="A1100" s="319">
        <v>1093</v>
      </c>
      <c r="B1100" s="152"/>
      <c r="C1100" s="145">
        <f>C1099+1</f>
        <v>217</v>
      </c>
      <c r="D1100" s="167" t="s">
        <v>149</v>
      </c>
      <c r="E1100" s="153" t="s">
        <v>25</v>
      </c>
      <c r="F1100" s="155">
        <v>41</v>
      </c>
      <c r="G1100" s="155"/>
      <c r="H1100" s="156"/>
      <c r="I1100" s="164"/>
      <c r="J1100" s="165"/>
      <c r="K1100" s="165"/>
      <c r="L1100" s="165"/>
      <c r="M1100" s="165"/>
      <c r="N1100" s="166"/>
    </row>
    <row r="1101" spans="1:14" s="11" customFormat="1" ht="18" customHeight="1">
      <c r="A1101" s="319">
        <v>1094</v>
      </c>
      <c r="B1101" s="152"/>
      <c r="C1101" s="145">
        <f t="shared" si="9"/>
        <v>218</v>
      </c>
      <c r="D1101" s="444" t="s">
        <v>151</v>
      </c>
      <c r="E1101" s="153" t="s">
        <v>25</v>
      </c>
      <c r="F1101" s="155">
        <v>8741</v>
      </c>
      <c r="G1101" s="155"/>
      <c r="H1101" s="156"/>
      <c r="I1101" s="164"/>
      <c r="J1101" s="165"/>
      <c r="K1101" s="165"/>
      <c r="L1101" s="165"/>
      <c r="M1101" s="165"/>
      <c r="N1101" s="166"/>
    </row>
    <row r="1102" spans="1:14" s="11" customFormat="1" ht="18" customHeight="1">
      <c r="A1102" s="319">
        <v>1095</v>
      </c>
      <c r="B1102" s="152"/>
      <c r="C1102" s="145">
        <f t="shared" si="9"/>
        <v>219</v>
      </c>
      <c r="D1102" s="167" t="s">
        <v>326</v>
      </c>
      <c r="E1102" s="153" t="s">
        <v>25</v>
      </c>
      <c r="F1102" s="155">
        <v>918</v>
      </c>
      <c r="G1102" s="155"/>
      <c r="H1102" s="156"/>
      <c r="I1102" s="164"/>
      <c r="J1102" s="165"/>
      <c r="K1102" s="165"/>
      <c r="L1102" s="165"/>
      <c r="M1102" s="165"/>
      <c r="N1102" s="166"/>
    </row>
    <row r="1103" spans="1:14" s="11" customFormat="1" ht="18" customHeight="1">
      <c r="A1103" s="319">
        <v>1096</v>
      </c>
      <c r="B1103" s="152"/>
      <c r="C1103" s="145">
        <f t="shared" si="9"/>
        <v>220</v>
      </c>
      <c r="D1103" s="167" t="s">
        <v>152</v>
      </c>
      <c r="E1103" s="153" t="s">
        <v>25</v>
      </c>
      <c r="F1103" s="155">
        <v>10481</v>
      </c>
      <c r="G1103" s="155"/>
      <c r="H1103" s="156"/>
      <c r="I1103" s="164"/>
      <c r="J1103" s="165"/>
      <c r="K1103" s="165"/>
      <c r="L1103" s="165"/>
      <c r="M1103" s="165"/>
      <c r="N1103" s="166"/>
    </row>
    <row r="1104" spans="1:14" s="11" customFormat="1" ht="18" customHeight="1">
      <c r="A1104" s="319">
        <v>1097</v>
      </c>
      <c r="B1104" s="152"/>
      <c r="C1104" s="145">
        <f t="shared" si="9"/>
        <v>221</v>
      </c>
      <c r="D1104" s="167" t="s">
        <v>153</v>
      </c>
      <c r="E1104" s="153" t="s">
        <v>25</v>
      </c>
      <c r="F1104" s="155">
        <v>16968</v>
      </c>
      <c r="G1104" s="155"/>
      <c r="H1104" s="156"/>
      <c r="I1104" s="164"/>
      <c r="J1104" s="165"/>
      <c r="K1104" s="165"/>
      <c r="L1104" s="165"/>
      <c r="M1104" s="165"/>
      <c r="N1104" s="166"/>
    </row>
    <row r="1105" spans="1:14" s="11" customFormat="1" ht="18" customHeight="1">
      <c r="A1105" s="319">
        <v>1098</v>
      </c>
      <c r="B1105" s="152"/>
      <c r="C1105" s="145">
        <f t="shared" si="9"/>
        <v>222</v>
      </c>
      <c r="D1105" s="167" t="s">
        <v>36</v>
      </c>
      <c r="E1105" s="153" t="s">
        <v>25</v>
      </c>
      <c r="F1105" s="155">
        <v>1211</v>
      </c>
      <c r="G1105" s="155"/>
      <c r="H1105" s="156"/>
      <c r="I1105" s="164"/>
      <c r="J1105" s="165"/>
      <c r="K1105" s="165"/>
      <c r="L1105" s="165"/>
      <c r="M1105" s="165"/>
      <c r="N1105" s="166"/>
    </row>
    <row r="1106" spans="1:14" s="11" customFormat="1" ht="30">
      <c r="A1106" s="319">
        <v>1099</v>
      </c>
      <c r="B1106" s="152"/>
      <c r="C1106" s="726">
        <f t="shared" si="9"/>
        <v>223</v>
      </c>
      <c r="D1106" s="146" t="s">
        <v>459</v>
      </c>
      <c r="E1106" s="153" t="s">
        <v>25</v>
      </c>
      <c r="F1106" s="155">
        <v>12</v>
      </c>
      <c r="G1106" s="155"/>
      <c r="H1106" s="156"/>
      <c r="I1106" s="164"/>
      <c r="J1106" s="165"/>
      <c r="K1106" s="165"/>
      <c r="L1106" s="165"/>
      <c r="M1106" s="165"/>
      <c r="N1106" s="166"/>
    </row>
    <row r="1107" spans="1:14" s="11" customFormat="1" ht="18" customHeight="1">
      <c r="A1107" s="319">
        <v>1100</v>
      </c>
      <c r="B1107" s="152"/>
      <c r="C1107" s="145">
        <f t="shared" si="9"/>
        <v>224</v>
      </c>
      <c r="D1107" s="167" t="s">
        <v>154</v>
      </c>
      <c r="E1107" s="153" t="s">
        <v>25</v>
      </c>
      <c r="F1107" s="155">
        <v>5928</v>
      </c>
      <c r="G1107" s="155"/>
      <c r="H1107" s="156"/>
      <c r="I1107" s="164"/>
      <c r="J1107" s="165"/>
      <c r="K1107" s="165"/>
      <c r="L1107" s="165"/>
      <c r="M1107" s="165"/>
      <c r="N1107" s="166"/>
    </row>
    <row r="1108" spans="1:14" s="11" customFormat="1" ht="18" customHeight="1">
      <c r="A1108" s="319">
        <v>1101</v>
      </c>
      <c r="B1108" s="152"/>
      <c r="C1108" s="145">
        <f t="shared" si="9"/>
        <v>225</v>
      </c>
      <c r="D1108" s="167" t="s">
        <v>219</v>
      </c>
      <c r="E1108" s="153" t="s">
        <v>25</v>
      </c>
      <c r="F1108" s="155">
        <v>17468</v>
      </c>
      <c r="G1108" s="155"/>
      <c r="H1108" s="156"/>
      <c r="I1108" s="164"/>
      <c r="J1108" s="165"/>
      <c r="K1108" s="165"/>
      <c r="L1108" s="165"/>
      <c r="M1108" s="165"/>
      <c r="N1108" s="166"/>
    </row>
    <row r="1109" spans="1:14" s="11" customFormat="1" ht="18" customHeight="1">
      <c r="A1109" s="319">
        <v>1102</v>
      </c>
      <c r="B1109" s="152"/>
      <c r="C1109" s="145">
        <f t="shared" si="9"/>
        <v>226</v>
      </c>
      <c r="D1109" s="146" t="s">
        <v>344</v>
      </c>
      <c r="E1109" s="145" t="s">
        <v>25</v>
      </c>
      <c r="F1109" s="155">
        <v>172</v>
      </c>
      <c r="G1109" s="155"/>
      <c r="H1109" s="156"/>
      <c r="I1109" s="164"/>
      <c r="J1109" s="165"/>
      <c r="K1109" s="165"/>
      <c r="L1109" s="165"/>
      <c r="M1109" s="165"/>
      <c r="N1109" s="166"/>
    </row>
    <row r="1110" spans="1:14" s="11" customFormat="1" ht="18" customHeight="1">
      <c r="A1110" s="319">
        <v>1103</v>
      </c>
      <c r="B1110" s="152"/>
      <c r="C1110" s="145">
        <f t="shared" si="9"/>
        <v>227</v>
      </c>
      <c r="D1110" s="167" t="s">
        <v>441</v>
      </c>
      <c r="E1110" s="153" t="s">
        <v>25</v>
      </c>
      <c r="F1110" s="155">
        <v>10514</v>
      </c>
      <c r="G1110" s="155"/>
      <c r="H1110" s="156"/>
      <c r="I1110" s="164"/>
      <c r="J1110" s="165"/>
      <c r="K1110" s="165"/>
      <c r="L1110" s="165"/>
      <c r="M1110" s="165"/>
      <c r="N1110" s="166"/>
    </row>
    <row r="1111" spans="1:14" s="11" customFormat="1" ht="30">
      <c r="A1111" s="319">
        <v>1104</v>
      </c>
      <c r="B1111" s="152"/>
      <c r="C1111" s="726">
        <f t="shared" si="9"/>
        <v>228</v>
      </c>
      <c r="D1111" s="444" t="s">
        <v>415</v>
      </c>
      <c r="E1111" s="153" t="s">
        <v>25</v>
      </c>
      <c r="F1111" s="155">
        <v>2634</v>
      </c>
      <c r="G1111" s="155"/>
      <c r="H1111" s="156"/>
      <c r="I1111" s="164"/>
      <c r="J1111" s="165"/>
      <c r="K1111" s="165"/>
      <c r="L1111" s="165"/>
      <c r="M1111" s="165"/>
      <c r="N1111" s="166"/>
    </row>
    <row r="1112" spans="1:14" s="11" customFormat="1" ht="18" customHeight="1">
      <c r="A1112" s="319">
        <v>1105</v>
      </c>
      <c r="B1112" s="152"/>
      <c r="C1112" s="145">
        <f t="shared" si="9"/>
        <v>229</v>
      </c>
      <c r="D1112" s="189" t="s">
        <v>42</v>
      </c>
      <c r="E1112" s="188" t="s">
        <v>25</v>
      </c>
      <c r="F1112" s="155">
        <v>89</v>
      </c>
      <c r="G1112" s="155"/>
      <c r="H1112" s="156"/>
      <c r="I1112" s="164"/>
      <c r="J1112" s="165"/>
      <c r="K1112" s="165"/>
      <c r="L1112" s="165"/>
      <c r="M1112" s="165"/>
      <c r="N1112" s="166"/>
    </row>
    <row r="1113" spans="1:14" s="11" customFormat="1" ht="18" customHeight="1">
      <c r="A1113" s="319">
        <v>1106</v>
      </c>
      <c r="B1113" s="152"/>
      <c r="C1113" s="145">
        <f t="shared" si="9"/>
        <v>230</v>
      </c>
      <c r="D1113" s="189" t="s">
        <v>43</v>
      </c>
      <c r="E1113" s="188" t="s">
        <v>25</v>
      </c>
      <c r="F1113" s="155">
        <v>112</v>
      </c>
      <c r="G1113" s="155"/>
      <c r="H1113" s="156"/>
      <c r="I1113" s="164"/>
      <c r="J1113" s="165"/>
      <c r="K1113" s="165"/>
      <c r="L1113" s="165"/>
      <c r="M1113" s="165"/>
      <c r="N1113" s="166"/>
    </row>
    <row r="1114" spans="1:14" s="11" customFormat="1" ht="18" customHeight="1">
      <c r="A1114" s="319">
        <v>1107</v>
      </c>
      <c r="B1114" s="152"/>
      <c r="C1114" s="145">
        <f t="shared" si="9"/>
        <v>231</v>
      </c>
      <c r="D1114" s="189" t="s">
        <v>44</v>
      </c>
      <c r="E1114" s="188" t="s">
        <v>25</v>
      </c>
      <c r="F1114" s="155">
        <v>134</v>
      </c>
      <c r="G1114" s="155"/>
      <c r="H1114" s="156"/>
      <c r="I1114" s="164"/>
      <c r="J1114" s="165"/>
      <c r="K1114" s="165"/>
      <c r="L1114" s="165"/>
      <c r="M1114" s="165"/>
      <c r="N1114" s="166"/>
    </row>
    <row r="1115" spans="1:14" s="11" customFormat="1" ht="18" customHeight="1">
      <c r="A1115" s="319">
        <v>1108</v>
      </c>
      <c r="B1115" s="152"/>
      <c r="C1115" s="145">
        <f t="shared" si="9"/>
        <v>232</v>
      </c>
      <c r="D1115" s="189" t="s">
        <v>537</v>
      </c>
      <c r="E1115" s="188" t="s">
        <v>25</v>
      </c>
      <c r="F1115" s="155">
        <v>160</v>
      </c>
      <c r="G1115" s="155"/>
      <c r="H1115" s="156"/>
      <c r="I1115" s="164"/>
      <c r="J1115" s="165"/>
      <c r="K1115" s="165"/>
      <c r="L1115" s="165"/>
      <c r="M1115" s="165"/>
      <c r="N1115" s="166"/>
    </row>
    <row r="1116" spans="1:14" s="11" customFormat="1" ht="18" customHeight="1">
      <c r="A1116" s="319">
        <v>1109</v>
      </c>
      <c r="B1116" s="152"/>
      <c r="C1116" s="145">
        <f t="shared" si="9"/>
        <v>233</v>
      </c>
      <c r="D1116" s="189" t="s">
        <v>46</v>
      </c>
      <c r="E1116" s="188" t="s">
        <v>25</v>
      </c>
      <c r="F1116" s="155">
        <v>74</v>
      </c>
      <c r="G1116" s="155"/>
      <c r="H1116" s="156"/>
      <c r="I1116" s="164"/>
      <c r="J1116" s="165"/>
      <c r="K1116" s="165"/>
      <c r="L1116" s="165"/>
      <c r="M1116" s="165"/>
      <c r="N1116" s="166"/>
    </row>
    <row r="1117" spans="1:14" s="11" customFormat="1" ht="18" customHeight="1">
      <c r="A1117" s="319">
        <v>1110</v>
      </c>
      <c r="B1117" s="152"/>
      <c r="C1117" s="145">
        <f t="shared" si="9"/>
        <v>234</v>
      </c>
      <c r="D1117" s="189" t="s">
        <v>536</v>
      </c>
      <c r="E1117" s="188" t="s">
        <v>25</v>
      </c>
      <c r="F1117" s="155">
        <v>10</v>
      </c>
      <c r="G1117" s="155"/>
      <c r="H1117" s="156"/>
      <c r="I1117" s="164"/>
      <c r="J1117" s="165"/>
      <c r="K1117" s="165"/>
      <c r="L1117" s="165"/>
      <c r="M1117" s="165"/>
      <c r="N1117" s="166"/>
    </row>
    <row r="1118" spans="1:14" s="11" customFormat="1" ht="18" customHeight="1">
      <c r="A1118" s="319">
        <v>1111</v>
      </c>
      <c r="B1118" s="152"/>
      <c r="C1118" s="145">
        <f t="shared" si="9"/>
        <v>235</v>
      </c>
      <c r="D1118" s="189" t="s">
        <v>503</v>
      </c>
      <c r="E1118" s="188" t="s">
        <v>25</v>
      </c>
      <c r="F1118" s="155">
        <v>145</v>
      </c>
      <c r="G1118" s="155"/>
      <c r="H1118" s="156"/>
      <c r="I1118" s="164"/>
      <c r="J1118" s="165"/>
      <c r="K1118" s="165"/>
      <c r="L1118" s="165"/>
      <c r="M1118" s="165"/>
      <c r="N1118" s="166"/>
    </row>
    <row r="1119" spans="1:14" s="11" customFormat="1" ht="18" customHeight="1">
      <c r="A1119" s="319">
        <v>1112</v>
      </c>
      <c r="B1119" s="152"/>
      <c r="C1119" s="145">
        <f t="shared" si="9"/>
        <v>236</v>
      </c>
      <c r="D1119" s="189" t="s">
        <v>356</v>
      </c>
      <c r="E1119" s="188" t="s">
        <v>25</v>
      </c>
      <c r="F1119" s="155">
        <v>10</v>
      </c>
      <c r="G1119" s="155"/>
      <c r="H1119" s="156"/>
      <c r="I1119" s="164"/>
      <c r="J1119" s="165"/>
      <c r="K1119" s="165"/>
      <c r="L1119" s="165"/>
      <c r="M1119" s="165"/>
      <c r="N1119" s="166"/>
    </row>
    <row r="1120" spans="1:14" s="11" customFormat="1" ht="18" customHeight="1">
      <c r="A1120" s="319">
        <v>1113</v>
      </c>
      <c r="B1120" s="152"/>
      <c r="C1120" s="145">
        <f t="shared" si="9"/>
        <v>237</v>
      </c>
      <c r="D1120" s="189" t="s">
        <v>357</v>
      </c>
      <c r="E1120" s="188" t="s">
        <v>25</v>
      </c>
      <c r="F1120" s="155">
        <v>20</v>
      </c>
      <c r="G1120" s="155"/>
      <c r="H1120" s="156"/>
      <c r="I1120" s="164"/>
      <c r="J1120" s="165"/>
      <c r="K1120" s="165"/>
      <c r="L1120" s="165"/>
      <c r="M1120" s="165"/>
      <c r="N1120" s="166"/>
    </row>
    <row r="1121" spans="1:14" s="11" customFormat="1" ht="18" customHeight="1">
      <c r="A1121" s="319">
        <v>1114</v>
      </c>
      <c r="B1121" s="152"/>
      <c r="C1121" s="145">
        <f t="shared" si="9"/>
        <v>238</v>
      </c>
      <c r="D1121" s="189" t="s">
        <v>358</v>
      </c>
      <c r="E1121" s="188" t="s">
        <v>25</v>
      </c>
      <c r="F1121" s="155">
        <v>10</v>
      </c>
      <c r="G1121" s="155"/>
      <c r="H1121" s="156"/>
      <c r="I1121" s="164"/>
      <c r="J1121" s="165"/>
      <c r="K1121" s="165"/>
      <c r="L1121" s="165"/>
      <c r="M1121" s="165"/>
      <c r="N1121" s="166"/>
    </row>
    <row r="1122" spans="1:14" s="11" customFormat="1" ht="18" customHeight="1">
      <c r="A1122" s="319">
        <v>1115</v>
      </c>
      <c r="B1122" s="152"/>
      <c r="C1122" s="145">
        <f t="shared" si="9"/>
        <v>239</v>
      </c>
      <c r="D1122" s="189" t="s">
        <v>359</v>
      </c>
      <c r="E1122" s="188" t="s">
        <v>25</v>
      </c>
      <c r="F1122" s="155">
        <v>10</v>
      </c>
      <c r="G1122" s="155"/>
      <c r="H1122" s="156"/>
      <c r="I1122" s="164"/>
      <c r="J1122" s="165"/>
      <c r="K1122" s="165"/>
      <c r="L1122" s="165"/>
      <c r="M1122" s="165"/>
      <c r="N1122" s="166"/>
    </row>
    <row r="1123" spans="1:14" s="11" customFormat="1" ht="18" customHeight="1">
      <c r="A1123" s="319">
        <v>1116</v>
      </c>
      <c r="B1123" s="152"/>
      <c r="C1123" s="145">
        <f t="shared" si="9"/>
        <v>240</v>
      </c>
      <c r="D1123" s="189" t="s">
        <v>360</v>
      </c>
      <c r="E1123" s="188" t="s">
        <v>25</v>
      </c>
      <c r="F1123" s="155">
        <v>6</v>
      </c>
      <c r="G1123" s="155"/>
      <c r="H1123" s="156"/>
      <c r="I1123" s="164"/>
      <c r="J1123" s="165"/>
      <c r="K1123" s="165"/>
      <c r="L1123" s="165"/>
      <c r="M1123" s="165"/>
      <c r="N1123" s="166"/>
    </row>
    <row r="1124" spans="1:14" s="11" customFormat="1" ht="18" customHeight="1">
      <c r="A1124" s="319">
        <v>1117</v>
      </c>
      <c r="B1124" s="152"/>
      <c r="C1124" s="145">
        <f t="shared" si="9"/>
        <v>241</v>
      </c>
      <c r="D1124" s="189" t="s">
        <v>361</v>
      </c>
      <c r="E1124" s="188" t="s">
        <v>25</v>
      </c>
      <c r="F1124" s="155">
        <v>26</v>
      </c>
      <c r="G1124" s="155"/>
      <c r="H1124" s="156"/>
      <c r="I1124" s="164"/>
      <c r="J1124" s="165"/>
      <c r="K1124" s="165"/>
      <c r="L1124" s="165"/>
      <c r="M1124" s="165"/>
      <c r="N1124" s="166"/>
    </row>
    <row r="1125" spans="1:14" s="11" customFormat="1" ht="18" customHeight="1">
      <c r="A1125" s="319">
        <v>1118</v>
      </c>
      <c r="B1125" s="152"/>
      <c r="C1125" s="145">
        <f t="shared" si="9"/>
        <v>242</v>
      </c>
      <c r="D1125" s="189" t="s">
        <v>362</v>
      </c>
      <c r="E1125" s="188" t="s">
        <v>25</v>
      </c>
      <c r="F1125" s="155">
        <v>160</v>
      </c>
      <c r="G1125" s="155"/>
      <c r="H1125" s="156"/>
      <c r="I1125" s="164"/>
      <c r="J1125" s="165"/>
      <c r="K1125" s="165"/>
      <c r="L1125" s="165"/>
      <c r="M1125" s="165"/>
      <c r="N1125" s="166"/>
    </row>
    <row r="1126" spans="1:14" s="11" customFormat="1" ht="18" customHeight="1">
      <c r="A1126" s="319">
        <v>1119</v>
      </c>
      <c r="B1126" s="152"/>
      <c r="C1126" s="145">
        <f t="shared" si="9"/>
        <v>243</v>
      </c>
      <c r="D1126" s="189" t="s">
        <v>363</v>
      </c>
      <c r="E1126" s="188" t="s">
        <v>25</v>
      </c>
      <c r="F1126" s="155">
        <v>37</v>
      </c>
      <c r="G1126" s="155"/>
      <c r="H1126" s="156"/>
      <c r="I1126" s="164"/>
      <c r="J1126" s="165"/>
      <c r="K1126" s="165"/>
      <c r="L1126" s="165"/>
      <c r="M1126" s="165"/>
      <c r="N1126" s="166"/>
    </row>
    <row r="1127" spans="1:14" s="11" customFormat="1" ht="18" customHeight="1">
      <c r="A1127" s="319">
        <v>1120</v>
      </c>
      <c r="B1127" s="152"/>
      <c r="C1127" s="145">
        <f t="shared" si="9"/>
        <v>244</v>
      </c>
      <c r="D1127" s="189" t="s">
        <v>364</v>
      </c>
      <c r="E1127" s="188" t="s">
        <v>25</v>
      </c>
      <c r="F1127" s="155">
        <v>16</v>
      </c>
      <c r="G1127" s="155"/>
      <c r="H1127" s="156"/>
      <c r="I1127" s="164"/>
      <c r="J1127" s="165"/>
      <c r="K1127" s="165"/>
      <c r="L1127" s="165"/>
      <c r="M1127" s="165"/>
      <c r="N1127" s="166"/>
    </row>
    <row r="1128" spans="1:14" s="11" customFormat="1" ht="18" customHeight="1">
      <c r="A1128" s="319">
        <v>1121</v>
      </c>
      <c r="B1128" s="152"/>
      <c r="C1128" s="145">
        <f t="shared" si="9"/>
        <v>245</v>
      </c>
      <c r="D1128" s="189" t="s">
        <v>365</v>
      </c>
      <c r="E1128" s="188" t="s">
        <v>25</v>
      </c>
      <c r="F1128" s="155">
        <v>20</v>
      </c>
      <c r="G1128" s="155"/>
      <c r="H1128" s="156"/>
      <c r="I1128" s="164"/>
      <c r="J1128" s="165"/>
      <c r="K1128" s="165"/>
      <c r="L1128" s="165"/>
      <c r="M1128" s="165"/>
      <c r="N1128" s="166"/>
    </row>
    <row r="1129" spans="1:14" s="11" customFormat="1" ht="18" customHeight="1">
      <c r="A1129" s="319">
        <v>1122</v>
      </c>
      <c r="B1129" s="152"/>
      <c r="C1129" s="145">
        <f t="shared" si="9"/>
        <v>246</v>
      </c>
      <c r="D1129" s="189" t="s">
        <v>366</v>
      </c>
      <c r="E1129" s="188" t="s">
        <v>25</v>
      </c>
      <c r="F1129" s="155">
        <v>23</v>
      </c>
      <c r="G1129" s="155"/>
      <c r="H1129" s="156"/>
      <c r="I1129" s="164"/>
      <c r="J1129" s="165"/>
      <c r="K1129" s="165"/>
      <c r="L1129" s="165"/>
      <c r="M1129" s="165"/>
      <c r="N1129" s="166"/>
    </row>
    <row r="1130" spans="1:14" s="11" customFormat="1" ht="18" customHeight="1">
      <c r="A1130" s="319">
        <v>1123</v>
      </c>
      <c r="B1130" s="152"/>
      <c r="C1130" s="145">
        <f t="shared" si="9"/>
        <v>247</v>
      </c>
      <c r="D1130" s="189" t="s">
        <v>367</v>
      </c>
      <c r="E1130" s="188" t="s">
        <v>25</v>
      </c>
      <c r="F1130" s="155">
        <v>160</v>
      </c>
      <c r="G1130" s="155"/>
      <c r="H1130" s="156"/>
      <c r="I1130" s="164"/>
      <c r="J1130" s="165"/>
      <c r="K1130" s="165"/>
      <c r="L1130" s="165"/>
      <c r="M1130" s="165"/>
      <c r="N1130" s="166"/>
    </row>
    <row r="1131" spans="1:14" s="11" customFormat="1" ht="18" customHeight="1">
      <c r="A1131" s="319">
        <v>1124</v>
      </c>
      <c r="B1131" s="152"/>
      <c r="C1131" s="145">
        <f t="shared" si="9"/>
        <v>248</v>
      </c>
      <c r="D1131" s="189" t="s">
        <v>368</v>
      </c>
      <c r="E1131" s="188" t="s">
        <v>25</v>
      </c>
      <c r="F1131" s="155">
        <v>102</v>
      </c>
      <c r="G1131" s="155"/>
      <c r="H1131" s="156"/>
      <c r="I1131" s="164"/>
      <c r="J1131" s="165"/>
      <c r="K1131" s="165"/>
      <c r="L1131" s="165"/>
      <c r="M1131" s="165"/>
      <c r="N1131" s="166"/>
    </row>
    <row r="1132" spans="1:14" s="11" customFormat="1" ht="18" customHeight="1">
      <c r="A1132" s="319">
        <v>1125</v>
      </c>
      <c r="B1132" s="152"/>
      <c r="C1132" s="145">
        <f t="shared" si="9"/>
        <v>249</v>
      </c>
      <c r="D1132" s="189" t="s">
        <v>369</v>
      </c>
      <c r="E1132" s="188" t="s">
        <v>25</v>
      </c>
      <c r="F1132" s="155">
        <v>20</v>
      </c>
      <c r="G1132" s="155"/>
      <c r="H1132" s="156"/>
      <c r="I1132" s="164"/>
      <c r="J1132" s="165"/>
      <c r="K1132" s="165"/>
      <c r="L1132" s="165"/>
      <c r="M1132" s="165"/>
      <c r="N1132" s="166"/>
    </row>
    <row r="1133" spans="1:14" s="11" customFormat="1" ht="18" customHeight="1">
      <c r="A1133" s="319">
        <v>1126</v>
      </c>
      <c r="B1133" s="152"/>
      <c r="C1133" s="145">
        <f t="shared" si="9"/>
        <v>250</v>
      </c>
      <c r="D1133" s="189" t="s">
        <v>370</v>
      </c>
      <c r="E1133" s="188" t="s">
        <v>25</v>
      </c>
      <c r="F1133" s="155">
        <v>20</v>
      </c>
      <c r="G1133" s="155"/>
      <c r="H1133" s="156"/>
      <c r="I1133" s="164"/>
      <c r="J1133" s="165"/>
      <c r="K1133" s="165"/>
      <c r="L1133" s="165"/>
      <c r="M1133" s="165"/>
      <c r="N1133" s="166"/>
    </row>
    <row r="1134" spans="1:14" s="11" customFormat="1" ht="18" customHeight="1">
      <c r="A1134" s="319">
        <v>1127</v>
      </c>
      <c r="B1134" s="152"/>
      <c r="C1134" s="145">
        <f t="shared" si="9"/>
        <v>251</v>
      </c>
      <c r="D1134" s="189" t="s">
        <v>371</v>
      </c>
      <c r="E1134" s="188" t="s">
        <v>25</v>
      </c>
      <c r="F1134" s="155">
        <v>160</v>
      </c>
      <c r="G1134" s="155"/>
      <c r="H1134" s="156"/>
      <c r="I1134" s="164"/>
      <c r="J1134" s="165"/>
      <c r="K1134" s="165"/>
      <c r="L1134" s="165"/>
      <c r="M1134" s="165"/>
      <c r="N1134" s="166"/>
    </row>
    <row r="1135" spans="1:14" s="11" customFormat="1" ht="18" customHeight="1">
      <c r="A1135" s="319">
        <v>1128</v>
      </c>
      <c r="B1135" s="152"/>
      <c r="C1135" s="145">
        <f t="shared" si="9"/>
        <v>252</v>
      </c>
      <c r="D1135" s="189" t="s">
        <v>372</v>
      </c>
      <c r="E1135" s="188" t="s">
        <v>25</v>
      </c>
      <c r="F1135" s="155">
        <v>240</v>
      </c>
      <c r="G1135" s="155"/>
      <c r="H1135" s="156"/>
      <c r="I1135" s="164"/>
      <c r="J1135" s="165"/>
      <c r="K1135" s="165"/>
      <c r="L1135" s="165"/>
      <c r="M1135" s="165"/>
      <c r="N1135" s="166"/>
    </row>
    <row r="1136" spans="1:14" s="11" customFormat="1" ht="18" customHeight="1">
      <c r="A1136" s="319">
        <v>1129</v>
      </c>
      <c r="B1136" s="152"/>
      <c r="C1136" s="145">
        <f t="shared" si="9"/>
        <v>253</v>
      </c>
      <c r="D1136" s="189" t="s">
        <v>373</v>
      </c>
      <c r="E1136" s="188" t="s">
        <v>25</v>
      </c>
      <c r="F1136" s="155">
        <v>20</v>
      </c>
      <c r="G1136" s="155"/>
      <c r="H1136" s="156"/>
      <c r="I1136" s="164"/>
      <c r="J1136" s="165"/>
      <c r="K1136" s="165"/>
      <c r="L1136" s="165"/>
      <c r="M1136" s="165"/>
      <c r="N1136" s="166"/>
    </row>
    <row r="1137" spans="1:14" s="11" customFormat="1" ht="18" customHeight="1">
      <c r="A1137" s="319">
        <v>1130</v>
      </c>
      <c r="B1137" s="152"/>
      <c r="C1137" s="145">
        <f t="shared" si="9"/>
        <v>254</v>
      </c>
      <c r="D1137" s="189" t="s">
        <v>374</v>
      </c>
      <c r="E1137" s="188" t="s">
        <v>25</v>
      </c>
      <c r="F1137" s="155">
        <v>10</v>
      </c>
      <c r="G1137" s="155"/>
      <c r="H1137" s="156"/>
      <c r="I1137" s="164"/>
      <c r="J1137" s="165"/>
      <c r="K1137" s="165"/>
      <c r="L1137" s="165"/>
      <c r="M1137" s="165"/>
      <c r="N1137" s="166"/>
    </row>
    <row r="1138" spans="1:14" s="11" customFormat="1" ht="18" customHeight="1">
      <c r="A1138" s="319">
        <v>1131</v>
      </c>
      <c r="B1138" s="152"/>
      <c r="C1138" s="145">
        <f t="shared" si="9"/>
        <v>255</v>
      </c>
      <c r="D1138" s="189" t="s">
        <v>375</v>
      </c>
      <c r="E1138" s="188" t="s">
        <v>25</v>
      </c>
      <c r="F1138" s="155">
        <v>18</v>
      </c>
      <c r="G1138" s="155"/>
      <c r="H1138" s="156"/>
      <c r="I1138" s="164"/>
      <c r="J1138" s="165"/>
      <c r="K1138" s="165"/>
      <c r="L1138" s="165"/>
      <c r="M1138" s="165"/>
      <c r="N1138" s="166"/>
    </row>
    <row r="1139" spans="1:14" s="11" customFormat="1" ht="18" customHeight="1">
      <c r="A1139" s="319">
        <v>1132</v>
      </c>
      <c r="B1139" s="152"/>
      <c r="C1139" s="145">
        <f t="shared" si="9"/>
        <v>256</v>
      </c>
      <c r="D1139" s="189" t="s">
        <v>376</v>
      </c>
      <c r="E1139" s="188" t="s">
        <v>25</v>
      </c>
      <c r="F1139" s="155">
        <v>20</v>
      </c>
      <c r="G1139" s="155"/>
      <c r="H1139" s="156"/>
      <c r="I1139" s="164"/>
      <c r="J1139" s="165"/>
      <c r="K1139" s="165"/>
      <c r="L1139" s="165"/>
      <c r="M1139" s="165"/>
      <c r="N1139" s="166"/>
    </row>
    <row r="1140" spans="1:14" s="11" customFormat="1" ht="18" customHeight="1">
      <c r="A1140" s="319">
        <v>1133</v>
      </c>
      <c r="B1140" s="152"/>
      <c r="C1140" s="145">
        <f t="shared" si="9"/>
        <v>257</v>
      </c>
      <c r="D1140" s="189" t="s">
        <v>420</v>
      </c>
      <c r="E1140" s="182" t="s">
        <v>25</v>
      </c>
      <c r="F1140" s="155">
        <v>21</v>
      </c>
      <c r="G1140" s="155"/>
      <c r="H1140" s="156"/>
      <c r="I1140" s="164"/>
      <c r="J1140" s="165"/>
      <c r="K1140" s="165"/>
      <c r="L1140" s="165"/>
      <c r="M1140" s="165"/>
      <c r="N1140" s="166"/>
    </row>
    <row r="1141" spans="1:14" s="11" customFormat="1" ht="18" customHeight="1">
      <c r="A1141" s="319">
        <v>1134</v>
      </c>
      <c r="B1141" s="152"/>
      <c r="C1141" s="145">
        <f t="shared" si="9"/>
        <v>258</v>
      </c>
      <c r="D1141" s="189" t="s">
        <v>377</v>
      </c>
      <c r="E1141" s="188" t="s">
        <v>25</v>
      </c>
      <c r="F1141" s="155">
        <v>80</v>
      </c>
      <c r="G1141" s="155"/>
      <c r="H1141" s="156"/>
      <c r="I1141" s="164"/>
      <c r="J1141" s="165"/>
      <c r="K1141" s="165"/>
      <c r="L1141" s="165"/>
      <c r="M1141" s="165"/>
      <c r="N1141" s="166"/>
    </row>
    <row r="1142" spans="1:14" s="11" customFormat="1" ht="18" customHeight="1">
      <c r="A1142" s="319">
        <v>1135</v>
      </c>
      <c r="B1142" s="152"/>
      <c r="C1142" s="145">
        <f t="shared" si="9"/>
        <v>259</v>
      </c>
      <c r="D1142" s="189" t="s">
        <v>378</v>
      </c>
      <c r="E1142" s="188" t="s">
        <v>25</v>
      </c>
      <c r="F1142" s="155">
        <v>10</v>
      </c>
      <c r="G1142" s="155"/>
      <c r="H1142" s="156"/>
      <c r="I1142" s="164"/>
      <c r="J1142" s="165"/>
      <c r="K1142" s="165"/>
      <c r="L1142" s="165"/>
      <c r="M1142" s="165"/>
      <c r="N1142" s="166"/>
    </row>
    <row r="1143" spans="1:14" s="11" customFormat="1" ht="18" customHeight="1">
      <c r="A1143" s="319">
        <v>1136</v>
      </c>
      <c r="B1143" s="152"/>
      <c r="C1143" s="145">
        <f t="shared" si="9"/>
        <v>260</v>
      </c>
      <c r="D1143" s="189" t="s">
        <v>379</v>
      </c>
      <c r="E1143" s="188" t="s">
        <v>25</v>
      </c>
      <c r="F1143" s="155">
        <v>20</v>
      </c>
      <c r="G1143" s="155"/>
      <c r="H1143" s="156"/>
      <c r="I1143" s="164"/>
      <c r="J1143" s="165"/>
      <c r="K1143" s="165"/>
      <c r="L1143" s="165"/>
      <c r="M1143" s="165"/>
      <c r="N1143" s="166"/>
    </row>
    <row r="1144" spans="1:14" s="11" customFormat="1" ht="18" customHeight="1">
      <c r="A1144" s="319">
        <v>1137</v>
      </c>
      <c r="B1144" s="152"/>
      <c r="C1144" s="145">
        <f t="shared" si="9"/>
        <v>261</v>
      </c>
      <c r="D1144" s="189" t="s">
        <v>381</v>
      </c>
      <c r="E1144" s="188" t="s">
        <v>25</v>
      </c>
      <c r="F1144" s="155">
        <v>10</v>
      </c>
      <c r="G1144" s="155"/>
      <c r="H1144" s="156"/>
      <c r="I1144" s="164"/>
      <c r="J1144" s="165"/>
      <c r="K1144" s="165"/>
      <c r="L1144" s="165"/>
      <c r="M1144" s="165"/>
      <c r="N1144" s="166"/>
    </row>
    <row r="1145" spans="1:14" s="11" customFormat="1" ht="18" customHeight="1">
      <c r="A1145" s="319">
        <v>1138</v>
      </c>
      <c r="B1145" s="152"/>
      <c r="C1145" s="145">
        <f t="shared" si="9"/>
        <v>262</v>
      </c>
      <c r="D1145" s="189" t="s">
        <v>382</v>
      </c>
      <c r="E1145" s="188" t="s">
        <v>25</v>
      </c>
      <c r="F1145" s="155">
        <v>58</v>
      </c>
      <c r="G1145" s="155"/>
      <c r="H1145" s="156"/>
      <c r="I1145" s="164"/>
      <c r="J1145" s="165"/>
      <c r="K1145" s="165"/>
      <c r="L1145" s="165"/>
      <c r="M1145" s="165"/>
      <c r="N1145" s="166"/>
    </row>
    <row r="1146" spans="1:14" s="11" customFormat="1" ht="18" customHeight="1">
      <c r="A1146" s="319">
        <v>1139</v>
      </c>
      <c r="B1146" s="152"/>
      <c r="C1146" s="145">
        <f t="shared" si="9"/>
        <v>263</v>
      </c>
      <c r="D1146" s="189" t="s">
        <v>383</v>
      </c>
      <c r="E1146" s="188" t="s">
        <v>25</v>
      </c>
      <c r="F1146" s="155">
        <v>38</v>
      </c>
      <c r="G1146" s="155"/>
      <c r="H1146" s="156"/>
      <c r="I1146" s="164"/>
      <c r="J1146" s="165"/>
      <c r="K1146" s="165"/>
      <c r="L1146" s="165"/>
      <c r="M1146" s="165"/>
      <c r="N1146" s="166"/>
    </row>
    <row r="1147" spans="1:14" s="11" customFormat="1" ht="18" customHeight="1">
      <c r="A1147" s="319">
        <v>1140</v>
      </c>
      <c r="B1147" s="152"/>
      <c r="C1147" s="145">
        <f t="shared" si="9"/>
        <v>264</v>
      </c>
      <c r="D1147" s="189" t="s">
        <v>384</v>
      </c>
      <c r="E1147" s="188" t="s">
        <v>25</v>
      </c>
      <c r="F1147" s="155">
        <v>20</v>
      </c>
      <c r="G1147" s="155"/>
      <c r="H1147" s="156"/>
      <c r="I1147" s="164"/>
      <c r="J1147" s="165"/>
      <c r="K1147" s="165"/>
      <c r="L1147" s="165"/>
      <c r="M1147" s="165"/>
      <c r="N1147" s="166"/>
    </row>
    <row r="1148" spans="1:14" s="11" customFormat="1" ht="18" customHeight="1">
      <c r="A1148" s="319">
        <v>1141</v>
      </c>
      <c r="B1148" s="152"/>
      <c r="C1148" s="145">
        <f t="shared" si="9"/>
        <v>265</v>
      </c>
      <c r="D1148" s="189" t="s">
        <v>535</v>
      </c>
      <c r="E1148" s="188" t="s">
        <v>25</v>
      </c>
      <c r="F1148" s="155">
        <f>8+80</f>
        <v>88</v>
      </c>
      <c r="G1148" s="155"/>
      <c r="H1148" s="156"/>
      <c r="I1148" s="164"/>
      <c r="J1148" s="165"/>
      <c r="K1148" s="165"/>
      <c r="L1148" s="165"/>
      <c r="M1148" s="165"/>
      <c r="N1148" s="166"/>
    </row>
    <row r="1149" spans="1:14" s="11" customFormat="1" ht="18" customHeight="1">
      <c r="A1149" s="319">
        <v>1142</v>
      </c>
      <c r="B1149" s="152"/>
      <c r="C1149" s="145">
        <f t="shared" si="9"/>
        <v>266</v>
      </c>
      <c r="D1149" s="189" t="s">
        <v>388</v>
      </c>
      <c r="E1149" s="182" t="s">
        <v>25</v>
      </c>
      <c r="F1149" s="155">
        <v>15</v>
      </c>
      <c r="G1149" s="155"/>
      <c r="H1149" s="156"/>
      <c r="I1149" s="164"/>
      <c r="J1149" s="165"/>
      <c r="K1149" s="165"/>
      <c r="L1149" s="165"/>
      <c r="M1149" s="165"/>
      <c r="N1149" s="166"/>
    </row>
    <row r="1150" spans="1:14" s="11" customFormat="1" ht="18" customHeight="1">
      <c r="A1150" s="319">
        <v>1143</v>
      </c>
      <c r="B1150" s="152"/>
      <c r="C1150" s="145">
        <f t="shared" si="9"/>
        <v>267</v>
      </c>
      <c r="D1150" s="189" t="s">
        <v>389</v>
      </c>
      <c r="E1150" s="188" t="s">
        <v>25</v>
      </c>
      <c r="F1150" s="155">
        <v>18</v>
      </c>
      <c r="G1150" s="155"/>
      <c r="H1150" s="156"/>
      <c r="I1150" s="164"/>
      <c r="J1150" s="165"/>
      <c r="K1150" s="165"/>
      <c r="L1150" s="165"/>
      <c r="M1150" s="165"/>
      <c r="N1150" s="166"/>
    </row>
    <row r="1151" spans="1:14" s="11" customFormat="1" ht="18" customHeight="1">
      <c r="A1151" s="319">
        <v>1144</v>
      </c>
      <c r="B1151" s="152"/>
      <c r="C1151" s="145">
        <f t="shared" si="9"/>
        <v>268</v>
      </c>
      <c r="D1151" s="189" t="s">
        <v>390</v>
      </c>
      <c r="E1151" s="182" t="s">
        <v>25</v>
      </c>
      <c r="F1151" s="155">
        <v>15</v>
      </c>
      <c r="G1151" s="155"/>
      <c r="H1151" s="156"/>
      <c r="I1151" s="164"/>
      <c r="J1151" s="165"/>
      <c r="K1151" s="165"/>
      <c r="L1151" s="165"/>
      <c r="M1151" s="165"/>
      <c r="N1151" s="166"/>
    </row>
    <row r="1152" spans="1:16" s="3" customFormat="1" ht="18" customHeight="1">
      <c r="A1152" s="319">
        <v>1145</v>
      </c>
      <c r="B1152" s="152"/>
      <c r="C1152" s="145">
        <f t="shared" si="9"/>
        <v>269</v>
      </c>
      <c r="D1152" s="189" t="s">
        <v>391</v>
      </c>
      <c r="E1152" s="188" t="s">
        <v>25</v>
      </c>
      <c r="F1152" s="155">
        <v>20</v>
      </c>
      <c r="G1152" s="155"/>
      <c r="H1152" s="156"/>
      <c r="I1152" s="164"/>
      <c r="J1152" s="165"/>
      <c r="K1152" s="165"/>
      <c r="L1152" s="165"/>
      <c r="M1152" s="165"/>
      <c r="N1152" s="166"/>
      <c r="O1152" s="11"/>
      <c r="P1152" s="11"/>
    </row>
    <row r="1153" spans="1:14" s="11" customFormat="1" ht="18" customHeight="1">
      <c r="A1153" s="319">
        <v>1146</v>
      </c>
      <c r="B1153" s="152"/>
      <c r="C1153" s="145">
        <f t="shared" si="9"/>
        <v>270</v>
      </c>
      <c r="D1153" s="189" t="s">
        <v>392</v>
      </c>
      <c r="E1153" s="188" t="s">
        <v>25</v>
      </c>
      <c r="F1153" s="155">
        <v>20</v>
      </c>
      <c r="G1153" s="155"/>
      <c r="H1153" s="156"/>
      <c r="I1153" s="164"/>
      <c r="J1153" s="165"/>
      <c r="K1153" s="165"/>
      <c r="L1153" s="165"/>
      <c r="M1153" s="165"/>
      <c r="N1153" s="166"/>
    </row>
    <row r="1154" spans="1:14" s="11" customFormat="1" ht="18" customHeight="1">
      <c r="A1154" s="319">
        <v>1147</v>
      </c>
      <c r="B1154" s="152"/>
      <c r="C1154" s="145">
        <f t="shared" si="9"/>
        <v>271</v>
      </c>
      <c r="D1154" s="189" t="s">
        <v>393</v>
      </c>
      <c r="E1154" s="188" t="s">
        <v>25</v>
      </c>
      <c r="F1154" s="155">
        <v>10</v>
      </c>
      <c r="G1154" s="155"/>
      <c r="H1154" s="156"/>
      <c r="I1154" s="164"/>
      <c r="J1154" s="165"/>
      <c r="K1154" s="165"/>
      <c r="L1154" s="165"/>
      <c r="M1154" s="165"/>
      <c r="N1154" s="166"/>
    </row>
    <row r="1155" spans="1:14" s="11" customFormat="1" ht="18" customHeight="1">
      <c r="A1155" s="319">
        <v>1148</v>
      </c>
      <c r="B1155" s="152"/>
      <c r="C1155" s="145">
        <f t="shared" si="9"/>
        <v>272</v>
      </c>
      <c r="D1155" s="189" t="s">
        <v>394</v>
      </c>
      <c r="E1155" s="188" t="s">
        <v>25</v>
      </c>
      <c r="F1155" s="155">
        <v>80</v>
      </c>
      <c r="G1155" s="155"/>
      <c r="H1155" s="156"/>
      <c r="I1155" s="164"/>
      <c r="J1155" s="165"/>
      <c r="K1155" s="165"/>
      <c r="L1155" s="165"/>
      <c r="M1155" s="165"/>
      <c r="N1155" s="166"/>
    </row>
    <row r="1156" spans="1:14" s="11" customFormat="1" ht="18" customHeight="1">
      <c r="A1156" s="319">
        <v>1149</v>
      </c>
      <c r="B1156" s="152"/>
      <c r="C1156" s="145">
        <f t="shared" si="9"/>
        <v>273</v>
      </c>
      <c r="D1156" s="189" t="s">
        <v>395</v>
      </c>
      <c r="E1156" s="188" t="s">
        <v>25</v>
      </c>
      <c r="F1156" s="155">
        <v>80</v>
      </c>
      <c r="G1156" s="155"/>
      <c r="H1156" s="156"/>
      <c r="I1156" s="164"/>
      <c r="J1156" s="165"/>
      <c r="K1156" s="165"/>
      <c r="L1156" s="165"/>
      <c r="M1156" s="165"/>
      <c r="N1156" s="166"/>
    </row>
    <row r="1157" spans="1:14" s="11" customFormat="1" ht="18" customHeight="1">
      <c r="A1157" s="319">
        <v>1150</v>
      </c>
      <c r="B1157" s="152"/>
      <c r="C1157" s="145">
        <f t="shared" si="9"/>
        <v>274</v>
      </c>
      <c r="D1157" s="189" t="s">
        <v>397</v>
      </c>
      <c r="E1157" s="188" t="s">
        <v>25</v>
      </c>
      <c r="F1157" s="155">
        <v>99</v>
      </c>
      <c r="G1157" s="155"/>
      <c r="H1157" s="156"/>
      <c r="I1157" s="164"/>
      <c r="J1157" s="165"/>
      <c r="K1157" s="165"/>
      <c r="L1157" s="165"/>
      <c r="M1157" s="165"/>
      <c r="N1157" s="166"/>
    </row>
    <row r="1158" spans="1:14" s="11" customFormat="1" ht="18" customHeight="1">
      <c r="A1158" s="319">
        <v>1151</v>
      </c>
      <c r="B1158" s="152"/>
      <c r="C1158" s="145">
        <f t="shared" si="9"/>
        <v>275</v>
      </c>
      <c r="D1158" s="189" t="s">
        <v>398</v>
      </c>
      <c r="E1158" s="188" t="s">
        <v>25</v>
      </c>
      <c r="F1158" s="155">
        <v>35</v>
      </c>
      <c r="G1158" s="155"/>
      <c r="H1158" s="156"/>
      <c r="I1158" s="164"/>
      <c r="J1158" s="165"/>
      <c r="K1158" s="165"/>
      <c r="L1158" s="165"/>
      <c r="M1158" s="165"/>
      <c r="N1158" s="166"/>
    </row>
    <row r="1159" spans="1:14" s="11" customFormat="1" ht="18" customHeight="1">
      <c r="A1159" s="319">
        <v>1152</v>
      </c>
      <c r="B1159" s="152"/>
      <c r="C1159" s="145">
        <f>C1158+1</f>
        <v>276</v>
      </c>
      <c r="D1159" s="189" t="s">
        <v>399</v>
      </c>
      <c r="E1159" s="188" t="s">
        <v>25</v>
      </c>
      <c r="F1159" s="155">
        <v>11</v>
      </c>
      <c r="G1159" s="155"/>
      <c r="H1159" s="156"/>
      <c r="I1159" s="164"/>
      <c r="J1159" s="165"/>
      <c r="K1159" s="165"/>
      <c r="L1159" s="165"/>
      <c r="M1159" s="165"/>
      <c r="N1159" s="166"/>
    </row>
    <row r="1160" spans="1:14" s="11" customFormat="1" ht="17.25" thickBot="1">
      <c r="A1160" s="319">
        <v>1153</v>
      </c>
      <c r="B1160" s="190"/>
      <c r="C1160" s="145">
        <f>C1159+1</f>
        <v>277</v>
      </c>
      <c r="D1160" s="594" t="s">
        <v>400</v>
      </c>
      <c r="E1160" s="593" t="s">
        <v>25</v>
      </c>
      <c r="F1160" s="191">
        <v>15</v>
      </c>
      <c r="G1160" s="191"/>
      <c r="H1160" s="595"/>
      <c r="I1160" s="192"/>
      <c r="J1160" s="193"/>
      <c r="K1160" s="193"/>
      <c r="L1160" s="193"/>
      <c r="M1160" s="193"/>
      <c r="N1160" s="194"/>
    </row>
    <row r="1161" spans="1:14" s="11" customFormat="1" ht="19.5" customHeight="1" hidden="1">
      <c r="A1161" s="319">
        <v>1154</v>
      </c>
      <c r="B1161" s="596"/>
      <c r="C1161" s="597"/>
      <c r="D1161" s="598"/>
      <c r="E1161" s="597"/>
      <c r="F1161" s="599"/>
      <c r="G1161" s="599"/>
      <c r="H1161" s="600"/>
      <c r="I1161" s="601"/>
      <c r="J1161" s="602"/>
      <c r="K1161" s="602"/>
      <c r="L1161" s="602"/>
      <c r="M1161" s="602"/>
      <c r="N1161" s="703"/>
    </row>
    <row r="1162" spans="1:16" s="96" customFormat="1" ht="24.75" customHeight="1" thickTop="1">
      <c r="A1162" s="319">
        <v>1155</v>
      </c>
      <c r="B1162" s="449"/>
      <c r="C1162" s="1034"/>
      <c r="D1162" s="196" t="s">
        <v>15</v>
      </c>
      <c r="E1162" s="197"/>
      <c r="F1162" s="198">
        <f>SUM(F8:F1160)-F38-F137-F272-F302-F377-F809</f>
        <v>4415679</v>
      </c>
      <c r="G1162" s="198">
        <f>SUM(G8:G1160)-G38-G102-G137-G272-G302-G377-G809</f>
        <v>4109152</v>
      </c>
      <c r="H1162" s="603">
        <f>SUM(H8:H1160)-H38-H102-H137-H272-H302-H377-H809</f>
        <v>4574139</v>
      </c>
      <c r="I1162" s="604"/>
      <c r="J1162" s="136"/>
      <c r="K1162" s="136"/>
      <c r="L1162" s="136"/>
      <c r="M1162" s="136"/>
      <c r="N1162" s="735"/>
      <c r="O1162" s="97"/>
      <c r="P1162" s="11"/>
    </row>
    <row r="1163" spans="1:16" s="1385" customFormat="1" ht="18" customHeight="1">
      <c r="A1163" s="319">
        <v>1156</v>
      </c>
      <c r="B1163" s="1392"/>
      <c r="C1163" s="1396"/>
      <c r="D1163" s="1397" t="s">
        <v>453</v>
      </c>
      <c r="E1163" s="1391"/>
      <c r="F1163" s="1393"/>
      <c r="G1163" s="1393"/>
      <c r="H1163" s="1398"/>
      <c r="I1163" s="1399">
        <f>SUM(J1163:N1163)</f>
        <v>4337827</v>
      </c>
      <c r="J1163" s="1284">
        <f>J939+J934+J929+J924+J919+J914+J909+J904+J899+J894+J889+J852+J835+J830+J825+J820+J815+J805+J800+J791+J786+J781+J776+J771+J766+J761+J756+J751+J746+J741+J736+J726+J721+J716+J711+J706+J696+J691+J685+J680+J675+J670+J664+J659+J654+J649+J644+J639+J619+J610+J605+J600+J595+J590+J580+J575+J565+J560+J555+J550+J545+J540+J535+J525+J520+J515+J510+J505+J500+J495+J490+J485+J479+J473+J468+J463+J458+J453+J448+J438+J433+J428+J418+J413+J408+J403+J398+J393+J388+J383+J338+J333+J328+J323+J318+J313+J308+J293+J288+J283+J278+J268+J263+J258+J253+J248+J243+J238+J223+J218+J208+J203+J198+J188+J183+J178+J173+J163+J158+J153+J148+J143+J133+J128+J123+J118+J113+J108+J98+J93+J88+J83+J74+J69+J64+J59+J54+J44+J34+J29+J24+J19+J14+J9</f>
        <v>155068</v>
      </c>
      <c r="K1163" s="1284">
        <f>K939+K934+K929+K924+K919+K914+K909+K904+K899+K894+K889+K852+K835+K830+K825+K820+K815+K805+K800+K791+K786+K781+K776+K771+K766+K761+K756+K751+K746+K741+K736+K726+K721+K716+K711+K706+K696+K691+K685+K680+K675+K670+K664+K659+K654+K649+K644+K639+K619+K610+K605+K600+K595+K590+K580+K575+K565+K560+K555+K550+K545+K540+K535+K525+K520+K515+K510+K505+K500+K495+K490+K485+K479+K473+K468+K463+K458+K453+K448+K438+K433+K428+K418+K413+K408+K403+K398+K393+K388+K383+K338+K333+K328+K323+K318+K313+K308+K293+K288+K283+K278+K268+K263+K258+K253+K248+K243+K238+K223+K218+K208+K203+K198+K188+K183+K178+K173+K163+K158+K153+K148+K143+K133+K128+K123+K118+K113+K108+K98+K93+K88+K83+K74+K69+K64+K59+K54+K44+K34+K29+K24+K19+K14+K9</f>
        <v>35187</v>
      </c>
      <c r="L1163" s="1284">
        <f>L939+L934+L929+L924+L919+L914+L909+L904+L899+L894+L889+L852+L835+L830+L825+L820+L815+L805+L800+L791+L786+L781+L776+L771+L766+L761+L756+L751+L746+L741+L736+L726+L721+L716+L711+L706+L696+L691+L685+L680+L675+L670+L664+L659+L654+L649+L644+L639+L619+L610+L605+L600+L595+L590+L580+L575+L565+L560+L555+L550+L545+L540+L535+L525+L520+L515+L510+L505+L500+L495+L490+L485+L479+L473+L468+L463+L458+L453+L448+L438+L433+L428+L418+L413+L408+L403+L398+L393+L388+L383+L338+L333+L328+L323+L318+L313+L308+L293+L288+L283+L278+L268+L263+L258+L253+L248+L243+L238+L223+L218+L208+L203+L198+L188+L183+L178+L173+L163+L158+L153+L148+L143+L133+L128+L123+L118+L113+L108+L98+L93+L88+L83+L74+L69+L64+L59+L54+L44+L34+L29+L24+L19+L14+L9</f>
        <v>1702508</v>
      </c>
      <c r="M1163" s="1284">
        <f>M939+M934+M929+M924+M919+M914+M909+M904+M899+M894+M889+M852+M835+M830+M825+M820+M815+M805+M800+M791+M786+M781+M776+M771+M766+M761+M756+M751+M746+M741+M736+M726+M721+M716+M711+M706+M696+M691+M685+M680+M675+M670+M664+M659+M654+M649+M644+M639+M619+M610+M605+M600+M595+M590+M580+M575+M565+M560+M555+M550+M545+M540+M535+M525+M520+M515+M510+M505+M500+M495+M490+M485+M479+M473+M468+M463+M458+M453+M448+M438+M433+M428+M418+M413+M408+M403+M398+M393+M388+M383+M338+M333+M328+M323+M318+M313+M308+M293+M288+M283+M278+M268+M263+M258+M253+M248+M243+M238+M223+M218+M208+M203+M198+M188+M183+M178+M173+M163+M158+M153+M148+M143+M133+M128+M123+M118+M113+M108+M98+M93+M88+M83+M74+M69+M64+M59+M54+M44+M34+M29+M24+M19+M14+M9</f>
        <v>50737</v>
      </c>
      <c r="N1163" s="1281">
        <f>N939+N934+N929+N924+N919+N914+N909+N904+N899+N894+N889+N852+N835+N830+N825+N820+N815+N805+N800+N791+N786+N781+N776+N771+N766+N761+N756+N751+N746+N741+N736+N726+N721+N716+N711+N706+N696+N691+N685+N680+N675+N670+N664+N659+N654+N649+N644+N639+N619+N610+N605+N600+N595+N590+N580+N575+N565+N560+N555+N550+N545+N540+N535+N525+N520+N515+N510+N505+N500+N495+N490+N485+N479+N473+N468+N463+N458+N453+N448+N438+N433+N428+N418+N413+N408+N403+N398+N393+N388+N383+N338+N333+N328+N323+N318+N313+N308+N293+N288+N283+N278+N268+N263+N258+N253+N248+N243+N238+N223+N218+N208+N203+N198+N188+N183+N178+N173+N163+N158+N153+N148+N143+N133+N128+N123+N118+N113+N108+N98+N93+N88+N83+N74+N69+N64+N59+N54+N44+N34+N29+N24+N19+N14+N9</f>
        <v>2394327</v>
      </c>
      <c r="O1163" s="1362"/>
      <c r="P1163" s="1362"/>
    </row>
    <row r="1164" spans="1:16" s="96" customFormat="1" ht="18" customHeight="1">
      <c r="A1164" s="319">
        <v>1157</v>
      </c>
      <c r="B1164" s="449"/>
      <c r="C1164" s="1035"/>
      <c r="D1164" s="751" t="s">
        <v>1080</v>
      </c>
      <c r="E1164" s="197"/>
      <c r="F1164" s="198"/>
      <c r="G1164" s="198"/>
      <c r="H1164" s="603"/>
      <c r="I1164" s="604">
        <f>SUM(J1164:N1164)</f>
        <v>5085564</v>
      </c>
      <c r="J1164" s="136">
        <f>J1062+J1058+J1054+J1050+J1046+J964+J960+J956+J952+J1029+J1025+J1021+J1017+J1013+J1009+J1005++J1001+J997+J993+J989+J985+J981+J977+J973+J948+J944+J940+J935+J930+J925+J920+J915+J910+J905+J900+J895+J890+J869+J865+J861+J857+J853+J848+J844+J840+J811+J806+J801+J796+J792+J787+J782+J777+J772+J767+J762+J757+J752+J747+J742+J737+J732+J727+J722+J717+J712+J707+J702+J697+J692+J686+J681+J676+J671+J665+J660+J655+J650+J645++J640+J635+J630+J625+J620++J615+J611+J606++J601+J596+J591+J586+J581+J576++J571+J566+J561+J556+J551+J546+J541+J536+J531+J526+J521+J516+J511+J506+J501+J496+J491+J486+J480+J474+J469+J464+J459+J454+J449+J444+J439+J434+J429+J424+J379+J374+J369+J364+J359+J354+J349+J344+J339+J334+J329+J304+J274+J269+J264+J259+J254+J249+J244+J239+J234+J229+J224+J219+J214+J209+J204+J199+J194+J189++J184+J179+J174+J169++J139+J134+J129++J104+J99+J94++J89+J84+J40+J35+J30+J25+J20+J15+J10+J79+J873+J877+J1033+J1037+J1041+J881+J885+J968</f>
        <v>144639</v>
      </c>
      <c r="K1164" s="136">
        <f>K1062+K1058+K1054+K1050+K1046+K964+K960+K956+K952+K1029+K1025+K1021+K1017+K1013+K1009+K1005++K1001+K997+K993+K989+K985+K981+K977+K973+K948+K944+K940+K935+K930+K925+K920+K915+K910+K905+K900+K895+K890+K869+K865+K861+K857+K853+K848+K844+K840+K811+K806+K801+K796+K792+K787+K782+K777+K772+K767+K762+K757+K752+K747+K742+K737+K732+K727+K722+K717+K712+K707+K702+K697+K692+K686+K681+K676+K671+K665+K660+K655+K650+K645++K640+K635+K630+K625+K620++K615+K611+K606++K601+K596+K591+K586+K581+K576++K571+K566+K561+K556+K551+K546+K541+K536+K531+K526+K521+K516+K511+K506+K501+K496+K491+K486+K480+K474+K469+K464+K459+K454+K449+K444+K439+K434+K429+K424+K379+K374+K369+K364+K359+K354+K349+K344+K339+K334+K329+K304+K274+K269+K264+K259+K254+K249+K244+K239+K234+K229+K224+K219+K214+K209+K204+K199+K194+K189++K184+K179+K174+K169++K139+K134+K129++K104+K99+K94++K89+K84+K40+K35+K30+K25+K20+K15+K10+K79+K873+K877+K1033+K1037+K1041+K881+K885+K968</f>
        <v>32168</v>
      </c>
      <c r="L1164" s="136">
        <f>L1062+L1058+L1054+L1050+L1046+L964+L960+L956+L952+L1029+L1025+L1021+L1017+L1013+L1009+L1005++L1001+L997+L993+L989+L985+L981+L977+L973+L948+L944+L940+L935+L930+L925+L920+L915+L910+L905+L900+L895+L890+L869+L865+L861+L857+L853+L848+L844+L840+L811+L806+L801+L796+L792+L787+L782+L777+L772+L767+L762+L757+L752+L747+L742+L737+L732+L727+L722+L717+L712+L707+L702+L697+L692+L686+L681+L676+L671+L665+L660+L655+L650+L645++L640+L635+L630+L625+L620++L615+L611+L606++L601+L596+L591+L586+L581+L576++L571+L566+L561+L556+L551+L546+L541+L536+L531+L526+L521+L516+L511+L506+L501+L496+L491+L486+L480+L474+L469+L464+L459+L454+L449+L444+L439+L434+L429+L424+L379+L374+L369+L364+L359+L354+L349+L344+L339+L334+L329+L304+L274+L269+L264+L259+L254+L249+L244+L239+L234+L229+L224+L219+L214+L209+L204+L199+L194+L189++L184+L179+L174+L169++L139+L134+L129++L104+L99+L94++L89+L84+L40+L35+L30+L25+L20+L15+L10+L79+L873+L877+L1033+L1037+L1041+L881+L885+L968</f>
        <v>2215060</v>
      </c>
      <c r="M1164" s="136">
        <f>M1062+M1058+M1054+M1050+M1046+M964+M960+M956+M952+M1029+M1025+M1021+M1017+M1013+M1009+M1005++M1001+M997+M993+M989+M985+M981+M977+M973+M948+M944+M940+M935+M930+M925+M920+M915+M910+M905+M900+M895+M890+M869+M865+M861+M857+M853+M848+M844+M840+M811+M806+M801+M796+M792+M787+M782+M777+M772+M767+M762+M757+M752+M747+M742+M737+M732+M727+M722+M717+M712+M707+M702+M697+M692+M686+M681+M676+M671+M665+M660+M655+M650+M645++M640+M635+M630+M625+M620++M615+M611+M606++M601+M596+M591+M586+M581+M576++M571+M566+M561+M556+M551+M546+M541+M536+M531+M526+M521+M516+M511+M506+M501+M496+M491+M486+M480+M474+M469+M464+M459+M454+M449+M444+M439+M434+M429+M424+M379+M374+M369+M364+M359+M354+M349+M344+M339+M334+M329+M304+M274+M269+M264+M259+M254+M249+M244+M239+M234+M229+M224+M219+M214+M209+M204+M199+M194+M189++M184+M179+M174+M169++M139+M134+M129++M104+M99+M94++M89+M84+M40+M35+M30+M25+M20+M15+M10+M79+M873+M877+M1033+M1037+M1041+M881+M885+M968</f>
        <v>50200</v>
      </c>
      <c r="N1164" s="360">
        <f>N1062+N1058+N1054+N1050+N1046+N964+N960+N956+N952+N1029+N1025+N1021+N1017+N1013+N1009+N1005++N1001+N997+N993+N989+N985+N981+N977+N973+N948+N944+N940+N935+N930+N925+N920+N915+N910+N905+N900+N895+N890+N869+N865+N861+N857+N853+N848+N844+N840+N811+N806+N801+N796+N792+N787+N782+N777+N772+N767+N762+N757+N752+N747+N742+N737+N732+N727+N722+N717+N712+N707+N702+N697+N692+N686+N681+N676+N671+N665+N660+N655+N650+N645++N640+N635+N630+N625+N620++N615+N611+N606++N601+N596+N591+N586+N581+N576++N571+N566+N561+N556+N551+N546+N541+N536+N531+N526+N521+N516+N511+N506+N501+N496+N491+N486+N480+N474+N469+N464+N459+N454+N449+N444+N439+N434+N429+N424+N379+N374+N369+N364+N359+N354+N349+N344+N339+N334+N329+N304+N274+N269+N264+N259+N254+N249+N244+N239+N234+N229+N224+N219+N214+N209+N204+N199+N194+N189++N184+N179+N174+N169++N139+N134+N129++N104+N99+N94++N89+N84+N40+N35+N30+N25+N20+N15+N10+N79+N873+N877+N1033+N1037+N1041+N881+N885+N968</f>
        <v>2643497</v>
      </c>
      <c r="O1164" s="97"/>
      <c r="P1164" s="11"/>
    </row>
    <row r="1165" spans="1:16" s="96" customFormat="1" ht="18" customHeight="1">
      <c r="A1165" s="319">
        <v>1158</v>
      </c>
      <c r="B1165" s="449"/>
      <c r="C1165" s="1035"/>
      <c r="D1165" s="1036" t="s">
        <v>698</v>
      </c>
      <c r="E1165" s="197"/>
      <c r="F1165" s="198"/>
      <c r="G1165" s="198"/>
      <c r="H1165" s="603"/>
      <c r="I1165" s="1037">
        <f>SUM(J1165:N1165)</f>
        <v>56670</v>
      </c>
      <c r="J1165" s="359">
        <f>J961+J957+J1063+J1059+J1055+J1051+J1047+J1022+J1018+J1014+J1010+J1006+J1002+J998+J994+J990+J986+J982+J978+J974+J945+J941+J936+J931+J926+J921+J916+J911+J906+J901+J896+J891+J870+J866+J862+J858+J854+J849+J845+J841+J837+J832+J827+J822+J817+J807+J802+J797+J793+J788+J783+J778+J773+J768+J763+J758+J753+J748+J743+J738+J733+J728+J723+J718+J713+J703+J708+J698+J693+J687+J682+J677+J672+J666+J661+J656+J651+J646+J641+J636+J631+J626+J621+J616+J612+J607+J602+J597+J592+J587+J582+J577+J572+J567+J562+J557+J552+J547+J542+J537+J532+J527+J522+J517+J512+J507+J502+J497+J492+J487+J482+J481+J476+J475+J470+J465+J460+J455+J450+J445+J440+J435+J430+J425+J420+J415+J410+J405+J400+J395++J390+J385+J375+J370+J365+J360+J355+J350+J345+J340+J335+J330+J325+J320+J315+J310+J300+J295+J290+J285+J280+J270+J265+J260+J255+J250+J245+J240+J235+J230+J225+J220+J215+J205+J200+J195+J190+J185+J180+J175+J170+J165+J160+J155+J150+J145+J135+J130+J125+J120+J115+J110+J100+J95+J85+J80+J76+J71+J66+J61+J51+J56+J46+J36+J31+J26+J21+J16+J11+J90+J949+J210+J953+J1026+J965+J1030+J874+J878+J1034+J1038+J1042+J969+J882+J886</f>
        <v>0</v>
      </c>
      <c r="K1165" s="359">
        <f>K961+K957+K1063+K1059+K1055+K1051+K1047+K1022+K1018+K1014+K1010+K1006+K1002+K998+K994+K990+K986+K982+K978+K974+K945+K941+K936+K931+K926+K921+K916+K911+K906+K901+K896+K891+K870+K866+K862+K858+K854+K849+K845+K841+K837+K832+K827+K822+K817+K807+K802+K797+K793+K788+K783+K778+K773+K768+K763+K758+K753+K748+K743+K738+K733+K728+K723+K718+K713+K703+K708+K698+K693+K687+K682+K677+K672+K666+K661+K656+K651+K646+K641+K636+K631+K626+K621+K616+K612+K607+K602+K597+K592+K587+K582+K577+K572+K567+K562+K557+K552+K547+K542+K537+K532+K527+K522+K517+K512+K507+K502+K497+K492+K487+K482+K481+K476+K475+K470+K465+K460+K455+K450+K445+K440+K435+K430+K425+K420+K415+K410+K405+K400+K395++K390+K385+K375+K370+K365+K360+K355+K350+K345+K340+K335+K330+K325+K320+K315+K310+K300+K295+K290+K285+K280+K270+K265+K260+K255+K250+K245+K240+K235+K230+K225+K220+K215+K205+K200+K195+K190+K185+K180+K175+K170+K165+K160+K155+K150+K145+K135+K130+K125+K120+K115+K110+K100+K95+K85+K80+K76+K71+K66+K61+K51+K56+K46+K36+K31+K26+K21+K16+K11+K90+K949+K210+K953+K1026+K965+K1030+K874+K878+K1034+K1038+K1042+K969+K882+K886</f>
        <v>0</v>
      </c>
      <c r="L1165" s="359">
        <f>L961+L957+L1063+L1059+L1055+L1051+L1047+L1022+L1018+L1014+L1010+L1006+L1002+L998+L994+L990+L986+L982+L978+L974+L945+L941+L936+L931+L926+L921+L916+L911+L906+L901+L896+L891+L870+L866+L862+L858+L854+L849+L845+L841+L837+L832+L827+L822+L817+L807+L802+L797+L793+L788+L783+L778+L773+L768+L763+L758+L753+L748+L743+L738+L733+L728+L723+L718+L713+L703+L708+L698+L693+L687+L682+L677+L672+L666+L661+L656+L651+L646+L641+L636+L631+L626+L621+L616+L612+L607+L602+L597+L592+L587+L582+L577+L572+L567+L562+L557+L552+L547+L542+L537+L532+L527+L522+L517+L512+L507+L502+L497+L492+L487+L482+L481+L476+L475+L470+L465+L460+L455+L450+L445+L440+L435+L430+L425+L420+L415+L410+L405+L400+L395++L390+L385+L375+L370+L365+L360+L355+L350+L345+L340+L335+L330+L325+L320+L315+L310+L300+L295+L290+L285+L280+L270+L265+L260+L255+L250+L245+L240+L235+L230+L225+L220+L215+L205+L200+L195+L190+L185+L180+L175+L170+L165+L160+L155+L150+L145+L135+L130+L125+L120+L115+L110+L100+L95+L85+L80+L76+L71+L66+L61+L51+L56+L46+L36+L31+L26+L21+L16+L11+L90+L949+L210+L953+L1026+L965+L1030+L874+L878+L1034+L1038+L1042+L969+L882+L886</f>
        <v>50403</v>
      </c>
      <c r="M1165" s="359">
        <f>M961+M957+M1063+M1059+M1055+M1051+M1047+M1022+M1018+M1014+M1010+M1006+M1002+M998+M994+M990+M986+M982+M978+M974+M945+M941+M936+M931+M926+M921+M916+M911+M906+M901+M896+M891+M870+M866+M862+M858+M854+M849+M845+M841+M837+M832+M827+M822+M817+M807+M802+M797+M793+M788+M783+M778+M773+M768+M763+M758+M753+M748+M743+M738+M733+M728+M723+M718+M713+M703+M708+M698+M693+M687+M682+M677+M672+M666+M661+M656+M651+M646+M641+M636+M631+M626+M621+M616+M612+M607+M602+M597+M592+M587+M582+M577+M572+M567+M562+M557+M552+M547+M542+M537+M532+M527+M522+M517+M512+M507+M502+M497+M492+M487+M482+M481+M476+M475+M470+M465+M460+M455+M450+M445+M440+M435+M430+M425+M420+M415+M410+M405+M400+M395++M390+M385+M375+M370+M365+M360+M355+M350+M345+M340+M335+M330+M325+M320+M315+M310+M300+M295+M290+M285+M280+M270+M265+M260+M255+M250+M245+M240+M235+M230+M225+M220+M215+M205+M200+M195+M190+M185+M180+M175+M170+M165+M160+M155+M150+M145+M135+M130+M125+M120+M115+M110+M100+M95+M85+M80+M76+M71+M66+M61+M51+M56+M46+M36+M31+M26+M21+M16+M11+M90+M949+M210+M953+M1026+M965+M1030+M874+M878+M1034+M1038+M1042+M969+M882+M886</f>
        <v>0</v>
      </c>
      <c r="N1165" s="1100">
        <f>N961+N957+N1063+N1059+N1055+N1051+N1047+N1022+N1018+N1014+N1010+N1006+N1002+N998+N994+N990+N986+N982+N978+N974+N945+N941+N936+N931+N926+N921+N916+N911+N906+N901+N896+N891+N870+N866+N862+N858+N854+N849+N845+N841+N837+N832+N827+N822+N817+N807+N802+N797+N793+N788+N783+N778+N773+N768+N763+N758+N753+N748+N743+N738+N733+N728+N723+N718+N713+N703+N708+N698+N693+N687+N682+N677+N672+N666+N661+N656+N651+N646+N641+N636+N631+N626+N621+N616+N612+N607+N602+N597+N592+N587+N582+N577+N572+N567+N562+N557+N552+N547+N542+N537+N532+N527+N522+N517+N512+N507+N502+N497+N492+N487+N482+N481+N476+N475+N470+N465+N460+N455+N450+N445+N440+N435+N430+N425+N420+N415+N410+N405+N400+N395++N390+N385+N375+N370+N365+N360+N355+N350+N345+N340+N335+N330+N325+N320+N315+N310+N300+N295+N290+N285+N280+N270+N265+N260+N255+N250+N245+N240+N235+N230+N225+N220+N215+N205+N200+N195+N190+N185+N180+N175+N170+N165+N160+N155+N150+N145+N135+N130+N125+N120+N115+N110+N100+N95+N85+N80+N76+N71+N66+N61+N51+N56+N46+N36+N31+N26+N21+N16+N11+N90+N949+N210+N953+N1026+N965+N1030+N874+N878+N1034+N1038+N1042+N969+N882+N886</f>
        <v>6267</v>
      </c>
      <c r="O1165" s="97"/>
      <c r="P1165" s="11"/>
    </row>
    <row r="1166" spans="1:16" s="96" customFormat="1" ht="18" customHeight="1" thickBot="1">
      <c r="A1166" s="319">
        <v>1159</v>
      </c>
      <c r="B1166" s="1141"/>
      <c r="C1166" s="1067"/>
      <c r="D1166" s="1068" t="s">
        <v>1120</v>
      </c>
      <c r="E1166" s="1069"/>
      <c r="F1166" s="1070"/>
      <c r="G1166" s="1070"/>
      <c r="H1166" s="1071"/>
      <c r="I1166" s="1072">
        <f>SUM(J1166:N1166)</f>
        <v>5142234</v>
      </c>
      <c r="J1166" s="905">
        <f>SUM(J1164:J1165)</f>
        <v>144639</v>
      </c>
      <c r="K1166" s="905">
        <f>SUM(K1164:K1165)</f>
        <v>32168</v>
      </c>
      <c r="L1166" s="905">
        <f>SUM(L1164:L1165)</f>
        <v>2265463</v>
      </c>
      <c r="M1166" s="905">
        <f>SUM(M1164:M1165)</f>
        <v>50200</v>
      </c>
      <c r="N1166" s="907">
        <f>SUM(N1164:N1165)</f>
        <v>2649764</v>
      </c>
      <c r="O1166" s="97"/>
      <c r="P1166" s="11"/>
    </row>
    <row r="1167" spans="1:16" s="96" customFormat="1" ht="19.5" customHeight="1" thickTop="1">
      <c r="A1167" s="319">
        <v>1160</v>
      </c>
      <c r="B1167" s="1084"/>
      <c r="C1167" s="1074"/>
      <c r="D1167" s="1073" t="s">
        <v>158</v>
      </c>
      <c r="E1167" s="1075"/>
      <c r="F1167" s="1076"/>
      <c r="G1167" s="1076"/>
      <c r="H1167" s="1077"/>
      <c r="I1167" s="1078"/>
      <c r="J1167" s="1079"/>
      <c r="K1167" s="1079"/>
      <c r="L1167" s="1079"/>
      <c r="M1167" s="1079"/>
      <c r="N1167" s="1116"/>
      <c r="O1167" s="97"/>
      <c r="P1167" s="11"/>
    </row>
    <row r="1168" spans="1:16" s="1385" customFormat="1" ht="18" customHeight="1">
      <c r="A1168" s="319">
        <v>1161</v>
      </c>
      <c r="B1168" s="1400"/>
      <c r="C1168" s="1401"/>
      <c r="D1168" s="1356" t="s">
        <v>453</v>
      </c>
      <c r="E1168" s="1401"/>
      <c r="F1168" s="1402">
        <v>3130584</v>
      </c>
      <c r="G1168" s="1402">
        <v>2812407</v>
      </c>
      <c r="H1168" s="1403">
        <v>3163658</v>
      </c>
      <c r="I1168" s="1477">
        <f>SUM(J1168:N1168)</f>
        <v>3139322</v>
      </c>
      <c r="J1168" s="1383">
        <f>SUMIF($E$8:$E$1160,"k",J$9:J$1161)</f>
        <v>122796</v>
      </c>
      <c r="K1168" s="1383">
        <f>SUMIF($E$8:$E$1160,"k",K$9:K$1161)</f>
        <v>25234</v>
      </c>
      <c r="L1168" s="1383">
        <f>SUMIF($E$8:$E$1160,"k",L$9:L$1161)-45</f>
        <v>1069800</v>
      </c>
      <c r="M1168" s="1383">
        <f>SUMIF($E$8:$E$1160,"k",M$9:M$1161)</f>
        <v>50537</v>
      </c>
      <c r="N1168" s="1384">
        <f>SUMIF($E$8:$E$1160,"k",N$9:N$1161)</f>
        <v>1870955</v>
      </c>
      <c r="O1168" s="1362"/>
      <c r="P1168" s="1362"/>
    </row>
    <row r="1169" spans="1:16" s="96" customFormat="1" ht="18" customHeight="1">
      <c r="A1169" s="319">
        <v>1162</v>
      </c>
      <c r="B1169" s="104"/>
      <c r="C1169" s="760"/>
      <c r="D1169" s="751" t="s">
        <v>1080</v>
      </c>
      <c r="E1169" s="760"/>
      <c r="F1169" s="370"/>
      <c r="G1169" s="370"/>
      <c r="H1169" s="761"/>
      <c r="I1169" s="1476">
        <f>SUM(J1169:N1169)</f>
        <v>3596231</v>
      </c>
      <c r="J1169" s="150">
        <f>J853+J840+J811+J782+J777+J767+J762+J757+J752+J747+J742+J737+J727+J722+J717+J712+J707+J702+J697+J692+J686+J681+J676+J671+J665+J660+J655+J650+J645+J566+J551+J546+J531+J521+J506+J486+J480+J474+J469+J464+J459+J454+J434+J429+J424+J379+J374+J369++J339+J334+J329+J259+J254+J249+J244+J219+J15+J10+J968</f>
        <v>133109</v>
      </c>
      <c r="K1169" s="150">
        <f>K853+K840+K811+K782+K777+K767+K762+K757+K752+K747+K742+K737+K727+K722+K717+K712+K707+K702+K697+K692+K686+K681+K676+K671+K665+K660+K655+K650+K645+K566+K551+K546+K531+K521+K506+K486+K480+K474+K469+K464+K459+K454+K434+K429+K424+K379+K374+K369++K339+K334+K329+K259+K254+K249+K244+K219+K15+K10+K968</f>
        <v>27642</v>
      </c>
      <c r="L1169" s="150">
        <f>L853+L840+L811+L782+L777+L767+L762+L757+L752+L747+L742+L737+L727+L722+L717+L712+L707+L702+L697+L692+L686+L681+L676+L671+L665+L660+L655+L650+L645+L566+L551+L546+L531+L521+L506+L486+L480+L474+L469+L464+L459+L454+L434+L429+L424+L379+L374+L369++L339+L334+L329+L259+L254+L249+L244+L219+L15+L10+L968</f>
        <v>1275378</v>
      </c>
      <c r="M1169" s="150">
        <f>M853+M840+M811+M782+M777+M767+M762+M757+M752+M747+M742+M737+M727+M722+M717+M712+M707+M702+M697+M692+M686+M681+M676+M671+M665+M660+M655+M650+M645+M566+M551+M546+M531+M521+M506+M486+M480+M474+M469+M464+M459+M454+M434+M429+M424+M379+M374+M369++M339+M334+M329+M259+M254+M249+M244+M219+M15+M10+M968</f>
        <v>50000</v>
      </c>
      <c r="N1169" s="151">
        <f>N853+N840+N811+N782+N777+N767+N762+N757+N752+N747+N742+N737+N727+N722+N717+N712+N707+N702+N697+N692+N686+N681+N676+N671+N665+N660+N655+N650+N645+N566+N551+N546+N531+N521+N506+N486+N480+N474+N469+N464+N459+N454+N434+N429+N424+N379+N374+N369++N339+N334+N329+N259+N254+N249+N244+N219+N15+N10+N968</f>
        <v>2110102</v>
      </c>
      <c r="O1169" s="97"/>
      <c r="P1169" s="11"/>
    </row>
    <row r="1170" spans="1:16" s="10" customFormat="1" ht="18" customHeight="1">
      <c r="A1170" s="319">
        <v>1163</v>
      </c>
      <c r="B1170" s="152"/>
      <c r="C1170" s="153"/>
      <c r="D1170" s="750" t="s">
        <v>644</v>
      </c>
      <c r="E1170" s="153"/>
      <c r="F1170" s="107"/>
      <c r="G1170" s="107"/>
      <c r="H1170" s="605"/>
      <c r="I1170" s="1086">
        <f>SUM(J1170:N1170)</f>
        <v>78271</v>
      </c>
      <c r="J1170" s="158">
        <f>J854+J841++J812+J783+J778+J768+J763+J758+J753+J748+J743+J738+J728+J723+J718+J713+J708+J703+J698+J693+J687+J682+J677+J672+J666+J661+J656+J651+J646+J567+J552+J547+J532+J522+J507+J487+J482+J481+J476+J475+J470+J465+J460+J455+J435+J430+J425+J380+J375+J370+J340+J335+J330+J260+J255+J250+J245+J220+J16+J11+J969</f>
        <v>0</v>
      </c>
      <c r="K1170" s="158">
        <f>K854+K841++K812+K783+K778+K768+K763+K758+K753+K748+K743+K738+K728+K723+K718+K713+K708+K703+K698+K693+K687+K682+K677+K672+K666+K661+K656+K651+K646+K567+K552+K547+K532+K522+K507+K487+K482+K481+K476+K475+K470+K465+K460+K455+K435+K430+K425+K380+K375+K370+K340+K335+K330+K260+K255+K250+K245+K220+K16+K11+K969</f>
        <v>0</v>
      </c>
      <c r="L1170" s="158">
        <f>L854+L841++L812+L783+L778+L768+L763+L758+L753+L748+L743+L738+L728+L723+L718+L713+L708+L703+L698+L693+L687+L682+L677+L672+L666+L661+L656+L651+L646+L567+L552+L547+L532+L522+L507+L487+L482+L481+L476+L475+L470+L465+L460+L455+L435+L430+L425+L380+L375+L370+L340+L335+L330+L260+L255+L250+L245+L220+L16+L11+L969</f>
        <v>69824</v>
      </c>
      <c r="M1170" s="158">
        <f>M854+M841++M812+M783+M778+M768+M763+M758+M753+M748+M743+M738+M728+M723+M718+M713+M708+M703+M698+M693+M687+M682+M677+M672+M666+M661+M656+M651+M646+M567+M552+M547+M532+M522+M507+M487+M482+M481+M476+M475+M470+M465+M460+M455+M435+M430+M425+M380+M375+M370+M340+M335+M330+M260+M255+M250+M245+M220+M16+M11+M969</f>
        <v>0</v>
      </c>
      <c r="N1170" s="159">
        <f>N854+N841++N812+N783+N778+N768+N763+N758+N753+N748+N743+N738+N728+N723+N718+N713+N708+N703+N698+N693+N687+N682+N677+N672+N666+N661+N656+N651+N646+N567+N552+N547+N532+N522+N507+N487+N482+N481+N476+N475+N470+N465+N460+N455+N435+N430+N425+N380+N375+N370+N340+N335+N330+N260+N255+N250+N245+N220+N16+N11+N969</f>
        <v>8447</v>
      </c>
      <c r="O1170" s="11"/>
      <c r="P1170" s="11"/>
    </row>
    <row r="1171" spans="1:16" s="10" customFormat="1" ht="18" customHeight="1">
      <c r="A1171" s="319">
        <v>1164</v>
      </c>
      <c r="B1171" s="152"/>
      <c r="C1171" s="153"/>
      <c r="D1171" s="751" t="s">
        <v>1120</v>
      </c>
      <c r="E1171" s="153"/>
      <c r="F1171" s="107"/>
      <c r="G1171" s="107"/>
      <c r="H1171" s="605"/>
      <c r="I1171" s="1159">
        <f>SUM(J1171:N1171)</f>
        <v>3674502</v>
      </c>
      <c r="J1171" s="592">
        <f>SUM(J1169:J1170)</f>
        <v>133109</v>
      </c>
      <c r="K1171" s="592">
        <f>SUM(K1169:K1170)</f>
        <v>27642</v>
      </c>
      <c r="L1171" s="592">
        <f>SUM(L1169:L1170)</f>
        <v>1345202</v>
      </c>
      <c r="M1171" s="592">
        <f>SUM(M1169:M1170)</f>
        <v>50000</v>
      </c>
      <c r="N1171" s="584">
        <f>SUM(N1169:N1170)</f>
        <v>2118549</v>
      </c>
      <c r="O1171" s="11"/>
      <c r="P1171" s="11"/>
    </row>
    <row r="1172" spans="1:16" s="10" customFormat="1" ht="18" customHeight="1">
      <c r="A1172" s="319">
        <v>1165</v>
      </c>
      <c r="B1172" s="152"/>
      <c r="C1172" s="153"/>
      <c r="D1172" s="106" t="s">
        <v>159</v>
      </c>
      <c r="E1172" s="153"/>
      <c r="F1172" s="107"/>
      <c r="G1172" s="107"/>
      <c r="H1172" s="605"/>
      <c r="I1172" s="606"/>
      <c r="J1172" s="158"/>
      <c r="K1172" s="158"/>
      <c r="L1172" s="158"/>
      <c r="M1172" s="158"/>
      <c r="N1172" s="159"/>
      <c r="O1172" s="11"/>
      <c r="P1172" s="11"/>
    </row>
    <row r="1173" spans="1:16" s="1385" customFormat="1" ht="18" customHeight="1">
      <c r="A1173" s="319">
        <v>1166</v>
      </c>
      <c r="B1173" s="1400"/>
      <c r="C1173" s="1404"/>
      <c r="D1173" s="1356" t="s">
        <v>453</v>
      </c>
      <c r="E1173" s="1404"/>
      <c r="F1173" s="1270">
        <v>1230482</v>
      </c>
      <c r="G1173" s="1270">
        <v>1289745</v>
      </c>
      <c r="H1173" s="1405">
        <v>1406643</v>
      </c>
      <c r="I1173" s="1406">
        <f>SUM(J1173:N1173)</f>
        <v>1198505</v>
      </c>
      <c r="J1173" s="1360">
        <f>J919+J924+J929+J934+J939+J914+J909+J904+J899+J894+J889+J870+J866+J805+J800+J791+J786+J771+J731+J639+J634+J629+J624+J619+J610+J605+J600+J595+J590+J580+J575+J570+J560+J555+J540+J535+J525+J515+J510+J500+J495+J490+J448+J438+J303+J273+J268+J263+J238+J223+J208+J203+J198+J188+J183+J178+J173+J138+J133+J128+J103+J98+J93+J88+J83+J39+J34+J29+J24+J19</f>
        <v>32272</v>
      </c>
      <c r="K1173" s="1360">
        <f>K919+K924+K929+K934+K939+K914+K909+K904+K899+K894+K889+K870+K866+K805+K800+K791+K786+K771+K731+K639+K634+K629+K624+K619+K610+K605+K600+K595+K590+K580+K575+K570+K560+K555+K540+K535+K525+K515+K510+K500+K495+K490+K448+K438+K303+K273+K268+K263+K238+K223+K208+K203+K198+K188+K183+K178+K173+K138+K133+K128+K103+K98+K93+K88+K83+K39+K34+K29+K24+K19</f>
        <v>9953</v>
      </c>
      <c r="L1173" s="1360">
        <f>L939+L934+L929+L924+L919+L914+L909+L904+L899+L894+L889+L805+L800+L791+L771+L639+L619+L610+L605+L600+L595+L590+L560+L555+L540+L535+L525+L515+L510+L500+L495+L490+L378+L303+L273+L268+L263+L238+L208+L203+L198+L138+L128+L103+L98+L93+L88+L83+L39+L34+L29+L24+L19</f>
        <v>632708</v>
      </c>
      <c r="M1173" s="1360">
        <f>M919+M924+M929+M934+M939+M914+M909+M904+M899+M894+M889+M870+M866+M805+M800+M791+M786+M771+M731+M639+M634+M629+M624+M619+M610+M605+M600+M595+M590+M580+M575+M570+M560+M555+M540+M535+M525+M515+M510+M500+M495+M490+M448+M438+M303+M273+M268+M263+M238+M223+M208+M203+M198+M188+M183+M178+M173+M138+M133+M128+M103+M98+M93+M88+M83+M39+M34+M29+M24+M19</f>
        <v>200</v>
      </c>
      <c r="N1173" s="1361">
        <f>N919+N924+N929+N934+N939+N914+N909+N904+N899+N894+N889+N870+N866+N805+N800+N791+N786+N771+N731+N639+N634+N629+N624+N619+N610+N605+N600+N595+N590+N580+N575+N570+N560+N555+N540+N535+N525+N515+N510+N500+N495+N490+N448+N438+N303+N273+N268+N263+N238+N223+N208+N203+N198+N188+N183+N178+N173+N138+N133+N128+N103+N98+N93+N88+N83+N39+N34+N29+N24+N19</f>
        <v>523372</v>
      </c>
      <c r="O1173" s="1362"/>
      <c r="P1173" s="1362"/>
    </row>
    <row r="1174" spans="1:16" s="96" customFormat="1" ht="18" customHeight="1">
      <c r="A1174" s="319">
        <v>1167</v>
      </c>
      <c r="B1174" s="104"/>
      <c r="C1174" s="105"/>
      <c r="D1174" s="751" t="s">
        <v>1080</v>
      </c>
      <c r="E1174" s="105"/>
      <c r="F1174" s="107"/>
      <c r="G1174" s="107"/>
      <c r="H1174" s="605"/>
      <c r="I1174" s="1159">
        <f>SUM(J1174:N1174)</f>
        <v>1489333</v>
      </c>
      <c r="J1174" s="592">
        <f>J920+J925+J930+J935+J940+J915+J910+J905+J900+J895+J890+J871+J867+J806+J801+J792+J787+J772+J732+J640+J635+J630+J625+J620+J611+J606+J601+J596+J591+J581+J576+J571+J561+J556+J541+J536+J526+J516+J511+J501+J496+J491+J449+J439+J304+J274+J269+J264+J239+J224+J209+J204+J199+J189+J184+J179+J174+J139+J134+J129+J104+J99+J94+J89+J84+J40+J35+J30+J25+J20+J944+J948+J973+J977+J981+J985+J989+J993+J997+J1001+J1005+J1009+J1013+J1017+J1021+J1025+J1029+J952++J956+J960+J964+J1046+J1050+J1054+J1058+J1062++J857+J848+J844+J796+J615+J586+J444+J234+J229+J214+J194+J79+J873+J877+J1033+J1037+J1041+J881+J885</f>
        <v>11530</v>
      </c>
      <c r="K1174" s="592">
        <f>K920+K925+K930+K935+K940+K915+K910+K905+K900+K895+K890+K871+K867+K806+K801+K792+K787+K772+K732+K640+K635+K630+K625+K620+K611+K606+K601+K596+K591+K581+K576+K571+K561+K556+K541+K536+K526+K516+K511+K501+K496+K491+K449+K439+K304+K274+K269+K264+K239+K224+K209+K204+K199+K189+K184+K179+K174+K139+K134+K129+K104+K99+K94+K89+K84+K40+K35+K30+K25+K20+K944+K948+K973+K977+K981+K985+K989+K993+K997+K1001+K1005+K1009+K1013+K1017+K1021+K1025+K1029+K952++K956+K960+K964+K1046+K1050+K1054+K1058+K1062++K857+K848+K844+K796+K615+K586+K444+K234+K229+K214+K194+K79+K873+K877+K1033+K1037+K1041+K881+K885</f>
        <v>4526</v>
      </c>
      <c r="L1174" s="592">
        <f>L920+L925+L930+L935+L940+L915+L910+L905+L900+L895+L890+L871+L867+L806+L801+L792+L787+L772+L732+L640+L635+L630+L625+L620+L611+L606+L601+L596+L591+L581+L576+L571+L561+L556+L541+L536+L526+L516+L511+L501+L496+L491+L449+L439+L304+L274+L269+L264+L239+L224+L209+L204+L199+L189+L184+L179+L174+L139+L134+L129+L104+L99+L94+L89+L84+L40+L35+L30+L25+L20+L944+L948+L973+L977+L981+L985+L989+L993+L997+L1001+L1005+L1009+L1013+L1017+L1021+L1025+L1029+L952++L956+L960+L964+L1046+L1050+L1054+L1058+L1062++L857+L848+L844+L796+L615+L586+L444+L234+L229+L214+L194+L79+L873+L877+L1033+L1037+L1041+L881+L885</f>
        <v>939682</v>
      </c>
      <c r="M1174" s="592">
        <f>M920+M925+M930+M935+M940+M915+M910+M905+M900+M895+M890+M871+M867+M806+M801+M792+M787+M772+M732+M640+M635+M630+M625+M620+M611+M606+M601+M596+M591+M581+M576+M571+M561+M556+M541+M536+M526+M516+M511+M501+M496+M491+M449+M439+M304+M274+M269+M264+M239+M224+M209+M204+M199+M189+M184+M179+M174+M139+M134+M129+M104+M99+M94+M89+M84+M40+M35+M30+M25+M20+M944+M948+M973+M977+M981+M985+M989+M993+M997+M1001+M1005+M1009+M1013+M1017+M1021+M1025+M1029+M952++M956+M960+M964+M1046+M1050+M1054+M1058+M1062++M857+M848+M844+M796+M615+M586+M444+M234+M229+M214+M194+M79+M873+M877+M1033+M1037+M1041+M881+M885</f>
        <v>200</v>
      </c>
      <c r="N1174" s="584">
        <f>N920+N925+N930+N935+N940+N915+N910+N905+N900+N895+N890+N871+N867+N806+N801+N792+N787+N772+N732+N640+N635+N630+N625+N620+N611+N606+N601+N596+N591+N581+N576+N571+N561+N556+N541+N536+N526+N516+N511+N501+N496+N491+N449+N439+N304+N274+N269+N264+N239+N224+N209+N204+N199+N189+N184+N179+N174+N139+N134+N129+N104+N99+N94+N89+N84+N40+N35+N30+N25+N20+N944+N948+N973+N977+N981+N985+N989+N993+N997+N1001+N1005+N1009+N1013+N1017+N1021+N1025+N1029+N952++N956+N960+N964+N1046+N1050+N1054+N1058+N1062++N857+N848+N844+N796+N615+N586+N444+N234+N229+N214+N194+N79+N873+N877+N1033+N1037+N1041+N881+N885</f>
        <v>533395</v>
      </c>
      <c r="O1174" s="97"/>
      <c r="P1174" s="11"/>
    </row>
    <row r="1175" spans="1:16" s="141" customFormat="1" ht="18" customHeight="1">
      <c r="A1175" s="319">
        <v>1168</v>
      </c>
      <c r="B1175" s="152"/>
      <c r="C1175" s="153"/>
      <c r="D1175" s="750" t="s">
        <v>644</v>
      </c>
      <c r="E1175" s="153"/>
      <c r="F1175" s="107"/>
      <c r="G1175" s="107"/>
      <c r="H1175" s="605"/>
      <c r="I1175" s="1086">
        <f>SUM(J1175:N1175)</f>
        <v>-21601</v>
      </c>
      <c r="J1175" s="158">
        <f>J961+J957+J1063+J1059+J1055+J1051+J1047+J1022+J1018+J1014+J1010+J1006+J1002+J998+J994+J990+J986+J982+J978+J974+J945+J941+J936+J931+J926+J921+J916+J911+J906+J901+J896+J891+J870+J866+J862+J858+J849+J845+J807+J802+J797+J793+J788+J773+J733+J641+J636+J631+J626+J621+J612+J607+J602+J597+J592+J587+J582+J577+J572+J562+J557+J542+J537+J527+J517+J512+J502+J497+J492+J450+J445+J440+J305+J275+J270+J265+J240+J235+J230+J225+J215+J205+J200+J195+J190+J185+J180+J175+J170+J140+J135+J130+J105+J100+J95+J90+J85+J80+J41+J36+J31+J26+J21+J616+J949+J210+J953+J1026+J965+J1030+J874+J878+J1034+J1038+J1042+J882+J886</f>
        <v>0</v>
      </c>
      <c r="K1175" s="158">
        <f>K961+K957+K1063+K1059+K1055+K1051+K1047+K1022+K1018+K1014+K1010+K1006+K1002+K998+K994+K990+K986+K982+K978+K974+K945+K941+K936+K931+K926+K921+K916+K911+K906+K901+K896+K891+K870+K866+K862+K858+K849+K845+K807+K802+K797+K793+K788+K773+K733+K641+K636+K631+K626+K621+K612+K607+K602+K597+K592+K587+K582+K577+K572+K562+K557+K542+K537+K527+K517+K512+K502+K497+K492+K450+K445+K440+K305+K275+K270+K265+K240+K235+K230+K225+K215+K205+K200+K195+K190+K185+K180+K175+K170+K140+K135+K130+K105+K100+K95+K90+K85+K80+K41+K36+K31+K26+K21+K616+K949+K210+K953+K1026+K965+K1030+K874+K878+K1034+K1038+K1042+K882+K886</f>
        <v>0</v>
      </c>
      <c r="L1175" s="158">
        <f>L961+L957+L1063+L1059+L1055+L1051+L1047+L1022+L1018+L1014+L1010+L1006+L1002+L998+L994+L990+L986+L982+L978+L974+L945+L941+L936+L931+L926+L921+L916+L911+L906+L901+L896+L891+L870+L866+L862+L858+L849+L845+L807+L802+L797+L793+L788+L773+L733+L641+L636+L631+L626+L621+L612+L607+L602+L597+L592+L587+L582+L577+L572+L562+L557+L542+L537+L527+L517+L512+L502+L497+L492+L450+L445+L440+L305+L275+L270+L265+L240+L235+L230+L225+L215+L205+L200+L195+L190+L185+L180+L175+L170+L140+L135+L130+L105+L100+L95+L90+L85+L80+L41+L36+L31+L26+L21+L616+L949+L210+L953+L1026+L965+L1030+L874+L878+L1034+L1038+L1042+L882+L886</f>
        <v>-19421</v>
      </c>
      <c r="M1175" s="158">
        <f>M961+M957+M1063+M1059+M1055+M1051+M1047+M1022+M1018+M1014+M1010+M1006+M1002+M998+M994+M990+M986+M982+M978+M974+M945+M941+M936+M931+M926+M921+M916+M911+M906+M901+M896+M891+M870+M866+M862+M858+M849+M845+M807+M802+M797+M793+M788+M773+M733+M641+M636+M631+M626+M621+M612+M607+M602+M597+M592+M587+M582+M577+M572+M562+M557+M542+M537+M527+M517+M512+M502+M497+M492+M450+M445+M440+M305+M275+M270+M265+M240+M235+M230+M225+M215+M205+M200+M195+M190+M185+M180+M175+M170+M140+M135+M130+M105+M100+M95+M90+M85+M80+M41+M36+M31+M26+M21+M616+M949+M210+M953+M1026+M965+M1030+M874+M878+M1034+M1038+M1042+M882+M886</f>
        <v>0</v>
      </c>
      <c r="N1175" s="159">
        <f>N961+N957+N1063+N1059+N1055+N1051+N1047+N1022+N1018+N1014+N1010+N1006+N1002+N998+N994+N990+N986+N982+N978+N974+N945+N941+N936+N931+N926+N921+N916+N911+N906+N901+N896+N891+N870+N866+N862+N858+N849+N845+N807+N802+N797+N793+N788+N773+N733+N641+N636+N631+N626+N621+N612+N607+N602+N597+N592+N587+N582+N577+N572+N562+N557+N542+N537+N527+N517+N512+N502+N497+N492+N450+N445+N440+N305+N275+N270+N265+N240+N235+N230+N225+N215+N205+N200+N195+N190+N185+N180+N175+N170+N140+N135+N130+N105+N100+N95+N90+N85+N80+N41+N36+N31+N26+N21+N616+N949+N210+N953+N1026+N965+N1030+N874+N878+N1034+N1038+N1042+N882+N886</f>
        <v>-2180</v>
      </c>
      <c r="O1175" s="102"/>
      <c r="P1175" s="11"/>
    </row>
    <row r="1176" spans="1:16" s="141" customFormat="1" ht="18" customHeight="1">
      <c r="A1176" s="319">
        <v>1169</v>
      </c>
      <c r="B1176" s="152"/>
      <c r="C1176" s="153"/>
      <c r="D1176" s="751" t="s">
        <v>1120</v>
      </c>
      <c r="E1176" s="153"/>
      <c r="F1176" s="107"/>
      <c r="G1176" s="107"/>
      <c r="H1176" s="605"/>
      <c r="I1176" s="1159">
        <f>SUM(J1176:N1176)</f>
        <v>1467732</v>
      </c>
      <c r="J1176" s="1140">
        <f>SUM(J1174:J1175)</f>
        <v>11530</v>
      </c>
      <c r="K1176" s="1140">
        <f>SUM(K1174:K1175)</f>
        <v>4526</v>
      </c>
      <c r="L1176" s="1140">
        <f>SUM(L1174:L1175)</f>
        <v>920261</v>
      </c>
      <c r="M1176" s="1140">
        <f>SUM(M1174:M1175)</f>
        <v>200</v>
      </c>
      <c r="N1176" s="1200">
        <f>SUM(N1174:N1175)</f>
        <v>531215</v>
      </c>
      <c r="O1176" s="102"/>
      <c r="P1176" s="11"/>
    </row>
    <row r="1177" spans="1:16" s="141" customFormat="1" ht="18" customHeight="1">
      <c r="A1177" s="319">
        <v>1170</v>
      </c>
      <c r="B1177" s="152"/>
      <c r="C1177" s="153"/>
      <c r="D1177" s="106" t="s">
        <v>160</v>
      </c>
      <c r="E1177" s="153"/>
      <c r="F1177" s="107"/>
      <c r="G1177" s="107"/>
      <c r="H1177" s="605"/>
      <c r="I1177" s="757"/>
      <c r="J1177" s="758"/>
      <c r="K1177" s="758"/>
      <c r="L1177" s="758"/>
      <c r="M1177" s="758"/>
      <c r="N1177" s="759"/>
      <c r="O1177" s="102"/>
      <c r="P1177" s="11"/>
    </row>
    <row r="1178" spans="1:16" s="1411" customFormat="1" ht="18" customHeight="1">
      <c r="A1178" s="319">
        <v>1171</v>
      </c>
      <c r="B1178" s="1400"/>
      <c r="C1178" s="1404"/>
      <c r="D1178" s="1407" t="s">
        <v>453</v>
      </c>
      <c r="E1178" s="1404"/>
      <c r="F1178" s="1270">
        <v>54613</v>
      </c>
      <c r="G1178" s="1270">
        <v>7000</v>
      </c>
      <c r="H1178" s="1405">
        <v>3838</v>
      </c>
      <c r="I1178" s="1316">
        <f aca="true" t="shared" si="10" ref="I1178:N1178">SUMIF($E$8:$E$1160,"á",I$9:I$1161)</f>
        <v>0</v>
      </c>
      <c r="J1178" s="1408">
        <f t="shared" si="10"/>
        <v>0</v>
      </c>
      <c r="K1178" s="1408">
        <f t="shared" si="10"/>
        <v>0</v>
      </c>
      <c r="L1178" s="1408">
        <f t="shared" si="10"/>
        <v>0</v>
      </c>
      <c r="M1178" s="1408">
        <f t="shared" si="10"/>
        <v>0</v>
      </c>
      <c r="N1178" s="1409">
        <f t="shared" si="10"/>
        <v>0</v>
      </c>
      <c r="O1178" s="1410"/>
      <c r="P1178" s="1362"/>
    </row>
    <row r="1179" spans="1:16" s="199" customFormat="1" ht="18" customHeight="1">
      <c r="A1179" s="319">
        <v>1172</v>
      </c>
      <c r="B1179" s="104"/>
      <c r="C1179" s="105"/>
      <c r="D1179" s="751" t="s">
        <v>1080</v>
      </c>
      <c r="E1179" s="105"/>
      <c r="F1179" s="107"/>
      <c r="G1179" s="107"/>
      <c r="H1179" s="416"/>
      <c r="I1179" s="1203">
        <v>0</v>
      </c>
      <c r="J1179" s="133"/>
      <c r="K1179" s="133"/>
      <c r="L1179" s="133"/>
      <c r="M1179" s="133"/>
      <c r="N1179" s="135"/>
      <c r="O1179" s="102"/>
      <c r="P1179" s="11"/>
    </row>
    <row r="1180" spans="1:14" s="217" customFormat="1" ht="18" customHeight="1">
      <c r="A1180" s="319">
        <v>1173</v>
      </c>
      <c r="B1180" s="152"/>
      <c r="C1180" s="153"/>
      <c r="D1180" s="750" t="s">
        <v>644</v>
      </c>
      <c r="E1180" s="153"/>
      <c r="F1180" s="155"/>
      <c r="G1180" s="155"/>
      <c r="H1180" s="156"/>
      <c r="I1180" s="930">
        <f>SUM(J1180:N1180)</f>
        <v>0</v>
      </c>
      <c r="J1180" s="158"/>
      <c r="K1180" s="158"/>
      <c r="L1180" s="158"/>
      <c r="M1180" s="158"/>
      <c r="N1180" s="159"/>
    </row>
    <row r="1181" spans="1:14" s="217" customFormat="1" ht="18" customHeight="1" thickBot="1">
      <c r="A1181" s="319">
        <v>1174</v>
      </c>
      <c r="B1181" s="1080"/>
      <c r="C1181" s="1081"/>
      <c r="D1181" s="762" t="s">
        <v>1120</v>
      </c>
      <c r="E1181" s="1081"/>
      <c r="F1181" s="1082"/>
      <c r="G1181" s="1082"/>
      <c r="H1181" s="1083"/>
      <c r="I1181" s="1085">
        <f>SUM(J1181:N1181)</f>
        <v>0</v>
      </c>
      <c r="J1181" s="1082">
        <f>SUM(J1178:J1180)</f>
        <v>0</v>
      </c>
      <c r="K1181" s="1082">
        <f>SUM(K1178:K1180)</f>
        <v>0</v>
      </c>
      <c r="L1181" s="1082">
        <f>SUM(L1178:L1180)</f>
        <v>0</v>
      </c>
      <c r="M1181" s="1082">
        <f>SUM(M1178:M1180)</f>
        <v>0</v>
      </c>
      <c r="N1181" s="1201">
        <f>SUM(N1178:N1180)</f>
        <v>0</v>
      </c>
    </row>
    <row r="1182" spans="1:14" ht="18" customHeight="1">
      <c r="A1182" s="322"/>
      <c r="B1182" s="1578" t="s">
        <v>30</v>
      </c>
      <c r="C1182" s="1578"/>
      <c r="D1182" s="1578"/>
      <c r="E1182" s="1578"/>
      <c r="F1182" s="139"/>
      <c r="G1182" s="139"/>
      <c r="H1182" s="139"/>
      <c r="I1182" s="140"/>
      <c r="J1182" s="139"/>
      <c r="K1182" s="139"/>
      <c r="L1182" s="139"/>
      <c r="M1182" s="139"/>
      <c r="N1182" s="139"/>
    </row>
    <row r="1183" spans="1:14" ht="18" customHeight="1">
      <c r="A1183" s="322"/>
      <c r="B1183" s="1578" t="s">
        <v>31</v>
      </c>
      <c r="C1183" s="1578"/>
      <c r="D1183" s="1578"/>
      <c r="E1183" s="1578"/>
      <c r="F1183" s="139"/>
      <c r="G1183" s="139"/>
      <c r="H1183" s="139"/>
      <c r="I1183" s="140"/>
      <c r="J1183" s="139"/>
      <c r="K1183" s="139"/>
      <c r="L1183" s="139"/>
      <c r="M1183" s="139"/>
      <c r="N1183" s="139"/>
    </row>
    <row r="1184" spans="1:14" ht="18" customHeight="1">
      <c r="A1184" s="322"/>
      <c r="B1184" s="1578" t="s">
        <v>32</v>
      </c>
      <c r="C1184" s="1578"/>
      <c r="D1184" s="1578"/>
      <c r="E1184" s="1578"/>
      <c r="F1184" s="139"/>
      <c r="G1184" s="139"/>
      <c r="H1184" s="139"/>
      <c r="I1184" s="140"/>
      <c r="J1184" s="139"/>
      <c r="K1184" s="139"/>
      <c r="L1184" s="139"/>
      <c r="M1184" s="139"/>
      <c r="N1184" s="139"/>
    </row>
    <row r="1185" spans="1:14" ht="18" customHeight="1">
      <c r="A1185" s="322"/>
      <c r="B1185" s="1578" t="s">
        <v>161</v>
      </c>
      <c r="C1185" s="1578"/>
      <c r="D1185" s="1578"/>
      <c r="E1185" s="1578"/>
      <c r="F1185" s="139"/>
      <c r="G1185" s="139"/>
      <c r="H1185" s="139"/>
      <c r="I1185" s="140"/>
      <c r="J1185" s="139"/>
      <c r="K1185" s="139"/>
      <c r="L1185" s="139"/>
      <c r="M1185" s="139"/>
      <c r="N1185" s="139"/>
    </row>
    <row r="1186" spans="4:14" ht="18" customHeight="1">
      <c r="D1186" s="14"/>
      <c r="E1186" s="15"/>
      <c r="F1186" s="448"/>
      <c r="G1186" s="448"/>
      <c r="H1186" s="448"/>
      <c r="I1186" s="448"/>
      <c r="J1186" s="448"/>
      <c r="K1186" s="448"/>
      <c r="L1186" s="448"/>
      <c r="M1186" s="448"/>
      <c r="N1186" s="448"/>
    </row>
    <row r="1187" spans="4:8" ht="18" customHeight="1">
      <c r="D1187" s="14"/>
      <c r="E1187" s="15"/>
      <c r="F1187" s="448"/>
      <c r="G1187" s="448"/>
      <c r="H1187" s="448"/>
    </row>
    <row r="1188" spans="4:8" ht="18" customHeight="1">
      <c r="D1188" s="14"/>
      <c r="E1188" s="15"/>
      <c r="F1188" s="448"/>
      <c r="G1188" s="448"/>
      <c r="H1188" s="448"/>
    </row>
    <row r="1189" spans="1:15" s="16" customFormat="1" ht="18" customHeight="1">
      <c r="A1189" s="318"/>
      <c r="B1189" s="3"/>
      <c r="C1189" s="7"/>
      <c r="D1189" s="14"/>
      <c r="E1189" s="15"/>
      <c r="F1189" s="448"/>
      <c r="G1189" s="448"/>
      <c r="H1189" s="448"/>
      <c r="O1189" s="4"/>
    </row>
    <row r="1190" spans="1:15" s="16" customFormat="1" ht="18" customHeight="1">
      <c r="A1190" s="318"/>
      <c r="B1190" s="3"/>
      <c r="C1190" s="7"/>
      <c r="D1190" s="14"/>
      <c r="E1190" s="15"/>
      <c r="F1190" s="448"/>
      <c r="G1190" s="448"/>
      <c r="H1190" s="448"/>
      <c r="O1190" s="4"/>
    </row>
    <row r="1191" spans="1:15" s="16" customFormat="1" ht="18" customHeight="1">
      <c r="A1191" s="318"/>
      <c r="B1191" s="3"/>
      <c r="C1191" s="7"/>
      <c r="D1191" s="14"/>
      <c r="E1191" s="15"/>
      <c r="F1191" s="448"/>
      <c r="G1191" s="448"/>
      <c r="H1191" s="448"/>
      <c r="O1191" s="4"/>
    </row>
    <row r="1192" spans="1:15" s="16" customFormat="1" ht="18" customHeight="1">
      <c r="A1192" s="318"/>
      <c r="B1192" s="3"/>
      <c r="C1192" s="7"/>
      <c r="D1192" s="14"/>
      <c r="E1192" s="15"/>
      <c r="F1192" s="448"/>
      <c r="G1192" s="448"/>
      <c r="H1192" s="448"/>
      <c r="O1192" s="4"/>
    </row>
    <row r="1193" spans="1:15" s="16" customFormat="1" ht="18" customHeight="1">
      <c r="A1193" s="318"/>
      <c r="B1193" s="3"/>
      <c r="C1193" s="7"/>
      <c r="D1193" s="14"/>
      <c r="E1193" s="15"/>
      <c r="F1193" s="448"/>
      <c r="G1193" s="448"/>
      <c r="H1193" s="448"/>
      <c r="O1193" s="4"/>
    </row>
    <row r="1194" spans="1:15" s="16" customFormat="1" ht="18" customHeight="1">
      <c r="A1194" s="318"/>
      <c r="B1194" s="3"/>
      <c r="C1194" s="7"/>
      <c r="D1194" s="17"/>
      <c r="E1194" s="18"/>
      <c r="F1194" s="448"/>
      <c r="G1194" s="448"/>
      <c r="H1194" s="448"/>
      <c r="O1194" s="4"/>
    </row>
    <row r="1195" spans="1:15" s="16" customFormat="1" ht="18" customHeight="1">
      <c r="A1195" s="318"/>
      <c r="B1195" s="3"/>
      <c r="C1195" s="7"/>
      <c r="D1195" s="17"/>
      <c r="E1195" s="18"/>
      <c r="F1195" s="448"/>
      <c r="G1195" s="448"/>
      <c r="H1195" s="448"/>
      <c r="O1195" s="4"/>
    </row>
    <row r="1196" spans="1:15" s="16" customFormat="1" ht="18" customHeight="1">
      <c r="A1196" s="318"/>
      <c r="B1196" s="3"/>
      <c r="C1196" s="7"/>
      <c r="D1196" s="14"/>
      <c r="E1196" s="15"/>
      <c r="F1196" s="448"/>
      <c r="G1196" s="448"/>
      <c r="H1196" s="448"/>
      <c r="O1196" s="4"/>
    </row>
    <row r="1197" spans="1:15" s="16" customFormat="1" ht="18" customHeight="1">
      <c r="A1197" s="318"/>
      <c r="B1197" s="3"/>
      <c r="C1197" s="7"/>
      <c r="D1197" s="14"/>
      <c r="E1197" s="15"/>
      <c r="F1197" s="448"/>
      <c r="G1197" s="448"/>
      <c r="H1197" s="448"/>
      <c r="O1197" s="4"/>
    </row>
    <row r="1198" spans="1:15" s="16" customFormat="1" ht="18" customHeight="1">
      <c r="A1198" s="318"/>
      <c r="B1198" s="3"/>
      <c r="C1198" s="7"/>
      <c r="D1198" s="19"/>
      <c r="E1198" s="3"/>
      <c r="F1198" s="4"/>
      <c r="G1198" s="4"/>
      <c r="H1198" s="4"/>
      <c r="O1198" s="4"/>
    </row>
    <row r="1199" spans="1:15" s="16" customFormat="1" ht="18" customHeight="1">
      <c r="A1199" s="318"/>
      <c r="B1199" s="3"/>
      <c r="C1199" s="7"/>
      <c r="D1199" s="19"/>
      <c r="E1199" s="3"/>
      <c r="F1199" s="4"/>
      <c r="G1199" s="4"/>
      <c r="H1199" s="4"/>
      <c r="O1199" s="4"/>
    </row>
    <row r="1200" spans="1:15" s="16" customFormat="1" ht="18" customHeight="1">
      <c r="A1200" s="318"/>
      <c r="B1200" s="3"/>
      <c r="C1200" s="7"/>
      <c r="D1200" s="19"/>
      <c r="E1200" s="3"/>
      <c r="F1200" s="4"/>
      <c r="G1200" s="4"/>
      <c r="H1200" s="4"/>
      <c r="O1200" s="4"/>
    </row>
    <row r="1201" spans="1:15" s="16" customFormat="1" ht="18" customHeight="1">
      <c r="A1201" s="318"/>
      <c r="B1201" s="3"/>
      <c r="C1201" s="7"/>
      <c r="D1201" s="19"/>
      <c r="E1201" s="3"/>
      <c r="F1201" s="4"/>
      <c r="G1201" s="4"/>
      <c r="H1201" s="4"/>
      <c r="O1201" s="4"/>
    </row>
    <row r="1202" spans="1:15" s="16" customFormat="1" ht="18" customHeight="1">
      <c r="A1202" s="318"/>
      <c r="B1202" s="3"/>
      <c r="C1202" s="7"/>
      <c r="D1202" s="19"/>
      <c r="E1202" s="3"/>
      <c r="F1202" s="4"/>
      <c r="G1202" s="4"/>
      <c r="H1202" s="4"/>
      <c r="O1202" s="4"/>
    </row>
    <row r="1203" spans="1:15" s="16" customFormat="1" ht="18" customHeight="1">
      <c r="A1203" s="318"/>
      <c r="B1203" s="3"/>
      <c r="C1203" s="7"/>
      <c r="D1203" s="19"/>
      <c r="E1203" s="3"/>
      <c r="F1203" s="4"/>
      <c r="G1203" s="4"/>
      <c r="H1203" s="4"/>
      <c r="O1203" s="4"/>
    </row>
    <row r="1204" spans="1:15" s="16" customFormat="1" ht="18" customHeight="1">
      <c r="A1204" s="318"/>
      <c r="B1204" s="3"/>
      <c r="C1204" s="7"/>
      <c r="D1204" s="19"/>
      <c r="E1204" s="3"/>
      <c r="F1204" s="4"/>
      <c r="G1204" s="4"/>
      <c r="H1204" s="4"/>
      <c r="O1204" s="4"/>
    </row>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spans="4:8" ht="18" customHeight="1">
      <c r="D1217" s="14"/>
      <c r="E1217" s="15"/>
      <c r="F1217" s="448"/>
      <c r="G1217" s="448"/>
      <c r="H1217" s="448"/>
    </row>
    <row r="1218" spans="4:8" ht="18" customHeight="1">
      <c r="D1218" s="14"/>
      <c r="E1218" s="15"/>
      <c r="F1218" s="448"/>
      <c r="G1218" s="448"/>
      <c r="H1218" s="448"/>
    </row>
    <row r="1219" spans="4:8" ht="18" customHeight="1">
      <c r="D1219" s="14"/>
      <c r="E1219" s="15"/>
      <c r="F1219" s="448"/>
      <c r="G1219" s="448"/>
      <c r="H1219" s="448"/>
    </row>
    <row r="1220" spans="4:14" ht="18" customHeight="1">
      <c r="D1220" s="20"/>
      <c r="E1220" s="15"/>
      <c r="F1220" s="15"/>
      <c r="G1220" s="15"/>
      <c r="H1220" s="15"/>
      <c r="I1220" s="18"/>
      <c r="J1220" s="18"/>
      <c r="K1220" s="18"/>
      <c r="L1220" s="18"/>
      <c r="M1220" s="18"/>
      <c r="N1220" s="18"/>
    </row>
    <row r="1221" spans="4:14" ht="18" customHeight="1">
      <c r="D1221" s="20"/>
      <c r="E1221" s="15"/>
      <c r="F1221" s="15"/>
      <c r="G1221" s="15"/>
      <c r="H1221" s="15"/>
      <c r="I1221" s="18"/>
      <c r="J1221" s="18"/>
      <c r="K1221" s="18"/>
      <c r="L1221" s="18"/>
      <c r="M1221" s="18"/>
      <c r="N1221" s="18"/>
    </row>
    <row r="1222" spans="4:14" ht="18" customHeight="1">
      <c r="D1222" s="20"/>
      <c r="E1222" s="15"/>
      <c r="F1222" s="15"/>
      <c r="G1222" s="15"/>
      <c r="H1222" s="15"/>
      <c r="I1222" s="18"/>
      <c r="J1222" s="18"/>
      <c r="K1222" s="18"/>
      <c r="L1222" s="18"/>
      <c r="M1222" s="18"/>
      <c r="N1222" s="18"/>
    </row>
    <row r="1223" spans="4:14" ht="18" customHeight="1">
      <c r="D1223" s="20"/>
      <c r="E1223" s="15"/>
      <c r="F1223" s="15"/>
      <c r="G1223" s="15"/>
      <c r="H1223" s="15"/>
      <c r="I1223" s="18"/>
      <c r="J1223" s="18"/>
      <c r="K1223" s="18"/>
      <c r="L1223" s="18"/>
      <c r="M1223" s="18"/>
      <c r="N1223" s="18"/>
    </row>
    <row r="1224" spans="4:8" ht="18" customHeight="1">
      <c r="D1224" s="14"/>
      <c r="E1224" s="15"/>
      <c r="F1224" s="448"/>
      <c r="G1224" s="448"/>
      <c r="H1224" s="448"/>
    </row>
    <row r="1225" spans="4:8" ht="18" customHeight="1">
      <c r="D1225" s="14"/>
      <c r="E1225" s="15"/>
      <c r="F1225" s="448"/>
      <c r="G1225" s="448"/>
      <c r="H1225" s="448"/>
    </row>
    <row r="1226" spans="4:8" ht="18" customHeight="1">
      <c r="D1226" s="14"/>
      <c r="E1226" s="15"/>
      <c r="F1226" s="448"/>
      <c r="G1226" s="448"/>
      <c r="H1226" s="448"/>
    </row>
    <row r="1227" spans="4:8" ht="18" customHeight="1">
      <c r="D1227" s="14"/>
      <c r="E1227" s="15"/>
      <c r="F1227" s="448"/>
      <c r="G1227" s="448"/>
      <c r="H1227" s="448"/>
    </row>
    <row r="1228" spans="4:8" ht="18" customHeight="1">
      <c r="D1228" s="14"/>
      <c r="E1228" s="15"/>
      <c r="F1228" s="448"/>
      <c r="G1228" s="448"/>
      <c r="H1228" s="448"/>
    </row>
    <row r="1229" spans="4:8" ht="18" customHeight="1">
      <c r="D1229" s="17"/>
      <c r="E1229" s="18"/>
      <c r="F1229" s="448"/>
      <c r="G1229" s="448"/>
      <c r="H1229" s="448"/>
    </row>
    <row r="1230" spans="4:8" ht="18" customHeight="1">
      <c r="D1230" s="17"/>
      <c r="E1230" s="18"/>
      <c r="F1230" s="448"/>
      <c r="G1230" s="448"/>
      <c r="H1230" s="448"/>
    </row>
    <row r="1231" spans="1:14" s="5" customFormat="1" ht="18" customHeight="1">
      <c r="A1231" s="318"/>
      <c r="B1231" s="3"/>
      <c r="C1231" s="7"/>
      <c r="D1231" s="21"/>
      <c r="E1231" s="96"/>
      <c r="F1231" s="4"/>
      <c r="G1231" s="4"/>
      <c r="H1231" s="4"/>
      <c r="I1231" s="16"/>
      <c r="J1231" s="16"/>
      <c r="K1231" s="16"/>
      <c r="L1231" s="16"/>
      <c r="M1231" s="16"/>
      <c r="N1231" s="16"/>
    </row>
    <row r="1232" spans="1:14" s="5" customFormat="1" ht="18" customHeight="1">
      <c r="A1232" s="318"/>
      <c r="B1232" s="3"/>
      <c r="C1232" s="7"/>
      <c r="D1232" s="21"/>
      <c r="E1232" s="96"/>
      <c r="F1232" s="4"/>
      <c r="G1232" s="4"/>
      <c r="H1232" s="4"/>
      <c r="I1232" s="16"/>
      <c r="J1232" s="16"/>
      <c r="K1232" s="16"/>
      <c r="L1232" s="16"/>
      <c r="M1232" s="16"/>
      <c r="N1232" s="16"/>
    </row>
    <row r="1233" spans="1:14" s="5" customFormat="1" ht="18" customHeight="1">
      <c r="A1233" s="318"/>
      <c r="B1233" s="3"/>
      <c r="C1233" s="7"/>
      <c r="D1233" s="17"/>
      <c r="E1233" s="18"/>
      <c r="F1233" s="448"/>
      <c r="G1233" s="448"/>
      <c r="H1233" s="448"/>
      <c r="I1233" s="16"/>
      <c r="J1233" s="16"/>
      <c r="K1233" s="16"/>
      <c r="L1233" s="16"/>
      <c r="M1233" s="16"/>
      <c r="N1233" s="16"/>
    </row>
    <row r="1234" spans="1:14" s="5" customFormat="1" ht="18" customHeight="1">
      <c r="A1234" s="318"/>
      <c r="B1234" s="3"/>
      <c r="C1234" s="7"/>
      <c r="D1234" s="17"/>
      <c r="E1234" s="18"/>
      <c r="F1234" s="448"/>
      <c r="G1234" s="448"/>
      <c r="H1234" s="448"/>
      <c r="I1234" s="16"/>
      <c r="J1234" s="16"/>
      <c r="K1234" s="16"/>
      <c r="L1234" s="16"/>
      <c r="M1234" s="16"/>
      <c r="N1234" s="16"/>
    </row>
    <row r="1235" spans="1:14" s="5" customFormat="1" ht="18" customHeight="1">
      <c r="A1235" s="318"/>
      <c r="B1235" s="3"/>
      <c r="C1235" s="7"/>
      <c r="D1235" s="17"/>
      <c r="E1235" s="18"/>
      <c r="F1235" s="448"/>
      <c r="G1235" s="448"/>
      <c r="H1235" s="448"/>
      <c r="I1235" s="16"/>
      <c r="J1235" s="16"/>
      <c r="K1235" s="16"/>
      <c r="L1235" s="16"/>
      <c r="M1235" s="16"/>
      <c r="N1235" s="16"/>
    </row>
    <row r="1236" spans="1:14" s="5" customFormat="1" ht="18" customHeight="1">
      <c r="A1236" s="318"/>
      <c r="B1236" s="3"/>
      <c r="C1236" s="7"/>
      <c r="D1236" s="17"/>
      <c r="E1236" s="18"/>
      <c r="F1236" s="448"/>
      <c r="G1236" s="448"/>
      <c r="H1236" s="448"/>
      <c r="I1236" s="16"/>
      <c r="J1236" s="16"/>
      <c r="K1236" s="16"/>
      <c r="L1236" s="16"/>
      <c r="M1236" s="16"/>
      <c r="N1236" s="16"/>
    </row>
    <row r="1237" spans="1:14" s="5" customFormat="1" ht="18" customHeight="1">
      <c r="A1237" s="318"/>
      <c r="B1237" s="3"/>
      <c r="C1237" s="7"/>
      <c r="D1237" s="17"/>
      <c r="E1237" s="18"/>
      <c r="F1237" s="448"/>
      <c r="G1237" s="448"/>
      <c r="H1237" s="448"/>
      <c r="I1237" s="16"/>
      <c r="J1237" s="16"/>
      <c r="K1237" s="16"/>
      <c r="L1237" s="16"/>
      <c r="M1237" s="16"/>
      <c r="N1237" s="16"/>
    </row>
    <row r="1238" spans="4:8" ht="18" customHeight="1">
      <c r="D1238" s="14"/>
      <c r="E1238" s="15"/>
      <c r="F1238" s="448"/>
      <c r="G1238" s="448"/>
      <c r="H1238" s="448"/>
    </row>
    <row r="1239" spans="4:8" ht="18" customHeight="1">
      <c r="D1239" s="14"/>
      <c r="E1239" s="15"/>
      <c r="F1239" s="448"/>
      <c r="G1239" s="448"/>
      <c r="H1239" s="448"/>
    </row>
    <row r="1240" spans="4:8" ht="18" customHeight="1">
      <c r="D1240" s="14"/>
      <c r="E1240" s="15"/>
      <c r="F1240" s="448"/>
      <c r="G1240" s="448"/>
      <c r="H1240" s="448"/>
    </row>
    <row r="1241" spans="4:8" ht="18" customHeight="1">
      <c r="D1241" s="14"/>
      <c r="E1241" s="15"/>
      <c r="F1241" s="448"/>
      <c r="G1241" s="448"/>
      <c r="H1241" s="448"/>
    </row>
    <row r="1242" spans="4:8" ht="18" customHeight="1">
      <c r="D1242" s="14"/>
      <c r="E1242" s="15"/>
      <c r="F1242" s="448"/>
      <c r="G1242" s="448"/>
      <c r="H1242" s="448"/>
    </row>
    <row r="1243" spans="4:8" ht="18" customHeight="1">
      <c r="D1243" s="14"/>
      <c r="E1243" s="15"/>
      <c r="F1243" s="448"/>
      <c r="G1243" s="448"/>
      <c r="H1243" s="448"/>
    </row>
    <row r="1244" spans="4:8" ht="18" customHeight="1">
      <c r="D1244" s="14"/>
      <c r="E1244" s="15"/>
      <c r="F1244" s="448"/>
      <c r="G1244" s="448"/>
      <c r="H1244" s="448"/>
    </row>
    <row r="1245" spans="4:8" ht="18" customHeight="1">
      <c r="D1245" s="14"/>
      <c r="E1245" s="15"/>
      <c r="F1245" s="448"/>
      <c r="G1245" s="448"/>
      <c r="H1245" s="448"/>
    </row>
    <row r="1246" spans="4:8" ht="18" customHeight="1">
      <c r="D1246" s="14"/>
      <c r="E1246" s="15"/>
      <c r="F1246" s="448"/>
      <c r="G1246" s="448"/>
      <c r="H1246" s="448"/>
    </row>
    <row r="1247" spans="4:8" ht="18" customHeight="1">
      <c r="D1247" s="14"/>
      <c r="E1247" s="15"/>
      <c r="F1247" s="448"/>
      <c r="G1247" s="448"/>
      <c r="H1247" s="448"/>
    </row>
    <row r="1248" spans="4:8" ht="18" customHeight="1">
      <c r="D1248" s="14"/>
      <c r="E1248" s="15"/>
      <c r="F1248" s="448"/>
      <c r="G1248" s="448"/>
      <c r="H1248" s="448"/>
    </row>
    <row r="1249" spans="4:8" ht="18" customHeight="1">
      <c r="D1249" s="14"/>
      <c r="E1249" s="15"/>
      <c r="F1249" s="448"/>
      <c r="G1249" s="448"/>
      <c r="H1249" s="448"/>
    </row>
    <row r="1250" spans="4:8" ht="18" customHeight="1">
      <c r="D1250" s="14"/>
      <c r="E1250" s="15"/>
      <c r="F1250" s="448"/>
      <c r="G1250" s="448"/>
      <c r="H1250" s="448"/>
    </row>
    <row r="1251" spans="1:14" s="5" customFormat="1" ht="18" customHeight="1">
      <c r="A1251" s="318"/>
      <c r="B1251" s="3"/>
      <c r="C1251" s="7"/>
      <c r="D1251" s="17"/>
      <c r="E1251" s="18"/>
      <c r="F1251" s="448"/>
      <c r="G1251" s="448"/>
      <c r="H1251" s="448"/>
      <c r="I1251" s="16"/>
      <c r="J1251" s="16"/>
      <c r="K1251" s="16"/>
      <c r="L1251" s="16"/>
      <c r="M1251" s="16"/>
      <c r="N1251" s="16"/>
    </row>
    <row r="1252" spans="4:8" ht="18" customHeight="1">
      <c r="D1252" s="14"/>
      <c r="E1252" s="15"/>
      <c r="F1252" s="448"/>
      <c r="G1252" s="448"/>
      <c r="H1252" s="448"/>
    </row>
    <row r="1253" spans="1:15" s="16" customFormat="1" ht="18" customHeight="1">
      <c r="A1253" s="318"/>
      <c r="B1253" s="3"/>
      <c r="C1253" s="7"/>
      <c r="D1253" s="14"/>
      <c r="E1253" s="15"/>
      <c r="F1253" s="448"/>
      <c r="G1253" s="448"/>
      <c r="H1253" s="448"/>
      <c r="O1253" s="4"/>
    </row>
    <row r="1254" spans="1:15" s="16" customFormat="1" ht="18" customHeight="1">
      <c r="A1254" s="318"/>
      <c r="B1254" s="3"/>
      <c r="C1254" s="7"/>
      <c r="D1254" s="14"/>
      <c r="E1254" s="15"/>
      <c r="F1254" s="448"/>
      <c r="G1254" s="448"/>
      <c r="H1254" s="448"/>
      <c r="O1254" s="4"/>
    </row>
    <row r="1255" spans="1:15" s="16" customFormat="1" ht="17.25">
      <c r="A1255" s="318"/>
      <c r="B1255" s="3"/>
      <c r="C1255" s="7"/>
      <c r="D1255" s="14"/>
      <c r="E1255" s="15"/>
      <c r="F1255" s="448"/>
      <c r="G1255" s="448"/>
      <c r="H1255" s="448"/>
      <c r="O1255" s="4"/>
    </row>
    <row r="1256" spans="1:15" s="16" customFormat="1" ht="17.25">
      <c r="A1256" s="318"/>
      <c r="B1256" s="3"/>
      <c r="C1256" s="7"/>
      <c r="D1256" s="14"/>
      <c r="E1256" s="15"/>
      <c r="F1256" s="448"/>
      <c r="G1256" s="448"/>
      <c r="H1256" s="448"/>
      <c r="O1256" s="4"/>
    </row>
    <row r="1257" spans="1:15" s="16" customFormat="1" ht="17.25">
      <c r="A1257" s="318"/>
      <c r="B1257" s="3"/>
      <c r="C1257" s="7"/>
      <c r="D1257" s="14"/>
      <c r="E1257" s="15"/>
      <c r="F1257" s="448"/>
      <c r="G1257" s="448"/>
      <c r="H1257" s="448"/>
      <c r="O1257" s="4"/>
    </row>
    <row r="1258" spans="1:15" s="16" customFormat="1" ht="17.25">
      <c r="A1258" s="318"/>
      <c r="B1258" s="3"/>
      <c r="C1258" s="7"/>
      <c r="D1258" s="14"/>
      <c r="E1258" s="15"/>
      <c r="F1258" s="448"/>
      <c r="G1258" s="448"/>
      <c r="H1258" s="448"/>
      <c r="O1258" s="4"/>
    </row>
    <row r="1259" spans="1:15" s="16" customFormat="1" ht="17.25">
      <c r="A1259" s="318"/>
      <c r="B1259" s="3"/>
      <c r="C1259" s="7"/>
      <c r="D1259" s="14"/>
      <c r="E1259" s="15"/>
      <c r="F1259" s="448"/>
      <c r="G1259" s="448"/>
      <c r="H1259" s="448"/>
      <c r="O1259" s="4"/>
    </row>
    <row r="1260" spans="1:15" s="16" customFormat="1" ht="17.25">
      <c r="A1260" s="318"/>
      <c r="B1260" s="3"/>
      <c r="C1260" s="7"/>
      <c r="D1260" s="14"/>
      <c r="E1260" s="15"/>
      <c r="F1260" s="448"/>
      <c r="G1260" s="448"/>
      <c r="H1260" s="448"/>
      <c r="O1260" s="4"/>
    </row>
    <row r="1261" spans="1:15" s="16" customFormat="1" ht="17.25">
      <c r="A1261" s="318"/>
      <c r="B1261" s="3"/>
      <c r="C1261" s="7"/>
      <c r="D1261" s="14"/>
      <c r="E1261" s="15"/>
      <c r="F1261" s="448"/>
      <c r="G1261" s="448"/>
      <c r="H1261" s="448"/>
      <c r="O1261" s="4"/>
    </row>
    <row r="1262" spans="1:15" s="16" customFormat="1" ht="17.25">
      <c r="A1262" s="318"/>
      <c r="B1262" s="3"/>
      <c r="C1262" s="7"/>
      <c r="D1262" s="14"/>
      <c r="E1262" s="15"/>
      <c r="F1262" s="448"/>
      <c r="G1262" s="448"/>
      <c r="H1262" s="448"/>
      <c r="O1262" s="4"/>
    </row>
    <row r="1263" spans="1:15" s="16" customFormat="1" ht="17.25">
      <c r="A1263" s="318"/>
      <c r="B1263" s="3"/>
      <c r="C1263" s="7"/>
      <c r="D1263" s="14"/>
      <c r="E1263" s="15"/>
      <c r="F1263" s="448"/>
      <c r="G1263" s="448"/>
      <c r="H1263" s="448"/>
      <c r="O1263" s="4"/>
    </row>
    <row r="1264" spans="1:15" s="16" customFormat="1" ht="17.25">
      <c r="A1264" s="318"/>
      <c r="B1264" s="3"/>
      <c r="C1264" s="7"/>
      <c r="D1264" s="14"/>
      <c r="E1264" s="15"/>
      <c r="F1264" s="448"/>
      <c r="G1264" s="448"/>
      <c r="H1264" s="448"/>
      <c r="O1264" s="4"/>
    </row>
    <row r="1265" spans="1:15" s="16" customFormat="1" ht="17.25">
      <c r="A1265" s="318"/>
      <c r="B1265" s="3"/>
      <c r="C1265" s="7"/>
      <c r="D1265" s="14"/>
      <c r="E1265" s="15"/>
      <c r="F1265" s="448"/>
      <c r="G1265" s="448"/>
      <c r="H1265" s="448"/>
      <c r="O1265" s="4"/>
    </row>
    <row r="1266" spans="1:15" s="16" customFormat="1" ht="17.25">
      <c r="A1266" s="318"/>
      <c r="B1266" s="3"/>
      <c r="C1266" s="7"/>
      <c r="D1266" s="14"/>
      <c r="E1266" s="15"/>
      <c r="F1266" s="448"/>
      <c r="G1266" s="448"/>
      <c r="H1266" s="448"/>
      <c r="O1266" s="4"/>
    </row>
    <row r="1267" spans="1:15" s="16" customFormat="1" ht="17.25">
      <c r="A1267" s="318"/>
      <c r="B1267" s="3"/>
      <c r="C1267" s="7"/>
      <c r="D1267" s="14"/>
      <c r="E1267" s="15"/>
      <c r="F1267" s="448"/>
      <c r="G1267" s="448"/>
      <c r="H1267" s="448"/>
      <c r="O1267" s="4"/>
    </row>
    <row r="1268" spans="1:15" s="16" customFormat="1" ht="17.25">
      <c r="A1268" s="318"/>
      <c r="B1268" s="3"/>
      <c r="C1268" s="7"/>
      <c r="D1268" s="14"/>
      <c r="E1268" s="15"/>
      <c r="F1268" s="448"/>
      <c r="G1268" s="448"/>
      <c r="H1268" s="448"/>
      <c r="O1268" s="4"/>
    </row>
    <row r="1269" spans="1:15" s="16" customFormat="1" ht="17.25">
      <c r="A1269" s="318"/>
      <c r="B1269" s="3"/>
      <c r="C1269" s="7"/>
      <c r="D1269" s="14"/>
      <c r="E1269" s="15"/>
      <c r="F1269" s="448"/>
      <c r="G1269" s="448"/>
      <c r="H1269" s="448"/>
      <c r="O1269" s="4"/>
    </row>
    <row r="1270" spans="1:15" s="16" customFormat="1" ht="17.25">
      <c r="A1270" s="318"/>
      <c r="B1270" s="3"/>
      <c r="C1270" s="7"/>
      <c r="D1270" s="14"/>
      <c r="E1270" s="15"/>
      <c r="F1270" s="448"/>
      <c r="G1270" s="448"/>
      <c r="H1270" s="448"/>
      <c r="O1270" s="4"/>
    </row>
    <row r="1271" spans="1:15" s="16" customFormat="1" ht="17.25">
      <c r="A1271" s="318"/>
      <c r="B1271" s="3"/>
      <c r="C1271" s="7"/>
      <c r="D1271" s="14"/>
      <c r="E1271" s="15"/>
      <c r="F1271" s="448"/>
      <c r="G1271" s="448"/>
      <c r="H1271" s="448"/>
      <c r="O1271" s="4"/>
    </row>
    <row r="1272" spans="1:15" s="16" customFormat="1" ht="17.25">
      <c r="A1272" s="318"/>
      <c r="B1272" s="3"/>
      <c r="C1272" s="7"/>
      <c r="D1272" s="14"/>
      <c r="E1272" s="15"/>
      <c r="F1272" s="448"/>
      <c r="G1272" s="448"/>
      <c r="H1272" s="448"/>
      <c r="O1272" s="4"/>
    </row>
    <row r="1273" spans="1:15" s="16" customFormat="1" ht="17.25">
      <c r="A1273" s="318"/>
      <c r="B1273" s="3"/>
      <c r="C1273" s="7"/>
      <c r="D1273" s="14"/>
      <c r="E1273" s="15"/>
      <c r="F1273" s="448"/>
      <c r="G1273" s="448"/>
      <c r="H1273" s="448"/>
      <c r="O1273" s="4"/>
    </row>
    <row r="1274" spans="1:15" s="16" customFormat="1" ht="17.25">
      <c r="A1274" s="318"/>
      <c r="B1274" s="3"/>
      <c r="C1274" s="7"/>
      <c r="D1274" s="14"/>
      <c r="E1274" s="15"/>
      <c r="F1274" s="448"/>
      <c r="G1274" s="448"/>
      <c r="H1274" s="448"/>
      <c r="O1274" s="4"/>
    </row>
    <row r="1275" spans="1:15" s="16" customFormat="1" ht="17.25">
      <c r="A1275" s="318"/>
      <c r="B1275" s="3"/>
      <c r="C1275" s="7"/>
      <c r="D1275" s="14"/>
      <c r="E1275" s="15"/>
      <c r="F1275" s="448"/>
      <c r="G1275" s="448"/>
      <c r="H1275" s="448"/>
      <c r="O1275" s="4"/>
    </row>
    <row r="1276" spans="1:15" s="16" customFormat="1" ht="17.25">
      <c r="A1276" s="318"/>
      <c r="B1276" s="3"/>
      <c r="C1276" s="7"/>
      <c r="D1276" s="14"/>
      <c r="E1276" s="15"/>
      <c r="F1276" s="448"/>
      <c r="G1276" s="448"/>
      <c r="H1276" s="448"/>
      <c r="O1276" s="4"/>
    </row>
    <row r="1277" spans="1:15" s="16" customFormat="1" ht="17.25">
      <c r="A1277" s="318"/>
      <c r="B1277" s="3"/>
      <c r="C1277" s="7"/>
      <c r="D1277" s="14"/>
      <c r="E1277" s="15"/>
      <c r="F1277" s="448"/>
      <c r="G1277" s="448"/>
      <c r="H1277" s="448"/>
      <c r="O1277" s="4"/>
    </row>
    <row r="1278" spans="1:15" s="16" customFormat="1" ht="17.25">
      <c r="A1278" s="318"/>
      <c r="B1278" s="3"/>
      <c r="C1278" s="7"/>
      <c r="D1278" s="14"/>
      <c r="E1278" s="15"/>
      <c r="F1278" s="448"/>
      <c r="G1278" s="448"/>
      <c r="H1278" s="448"/>
      <c r="O1278" s="4"/>
    </row>
    <row r="1279" spans="1:15" s="16" customFormat="1" ht="17.25">
      <c r="A1279" s="318"/>
      <c r="B1279" s="3"/>
      <c r="C1279" s="7"/>
      <c r="D1279" s="14"/>
      <c r="E1279" s="15"/>
      <c r="F1279" s="448"/>
      <c r="G1279" s="448"/>
      <c r="H1279" s="448"/>
      <c r="O1279" s="4"/>
    </row>
    <row r="1280" spans="1:15" s="16" customFormat="1" ht="17.25">
      <c r="A1280" s="318"/>
      <c r="B1280" s="3"/>
      <c r="C1280" s="7"/>
      <c r="D1280" s="14"/>
      <c r="E1280" s="15"/>
      <c r="F1280" s="448"/>
      <c r="G1280" s="448"/>
      <c r="H1280" s="448"/>
      <c r="O1280" s="4"/>
    </row>
    <row r="1281" spans="1:15" s="16" customFormat="1" ht="17.25">
      <c r="A1281" s="318"/>
      <c r="B1281" s="3"/>
      <c r="C1281" s="7"/>
      <c r="D1281" s="14"/>
      <c r="E1281" s="15"/>
      <c r="F1281" s="448"/>
      <c r="G1281" s="448"/>
      <c r="H1281" s="448"/>
      <c r="O1281" s="4"/>
    </row>
    <row r="1282" spans="1:15" s="16" customFormat="1" ht="17.25">
      <c r="A1282" s="318"/>
      <c r="B1282" s="3"/>
      <c r="C1282" s="7"/>
      <c r="D1282" s="14"/>
      <c r="E1282" s="15"/>
      <c r="F1282" s="448"/>
      <c r="G1282" s="448"/>
      <c r="H1282" s="448"/>
      <c r="O1282" s="4"/>
    </row>
    <row r="1283" spans="1:15" s="16" customFormat="1" ht="17.25">
      <c r="A1283" s="318"/>
      <c r="B1283" s="3"/>
      <c r="C1283" s="7"/>
      <c r="D1283" s="14"/>
      <c r="E1283" s="15"/>
      <c r="F1283" s="448"/>
      <c r="G1283" s="448"/>
      <c r="H1283" s="448"/>
      <c r="O1283" s="4"/>
    </row>
    <row r="1284" spans="1:15" s="16" customFormat="1" ht="17.25">
      <c r="A1284" s="318"/>
      <c r="B1284" s="3"/>
      <c r="C1284" s="7"/>
      <c r="D1284" s="14"/>
      <c r="E1284" s="15"/>
      <c r="F1284" s="448"/>
      <c r="G1284" s="448"/>
      <c r="H1284" s="448"/>
      <c r="O1284" s="4"/>
    </row>
    <row r="1285" spans="1:15" s="16" customFormat="1" ht="17.25">
      <c r="A1285" s="318"/>
      <c r="B1285" s="3"/>
      <c r="C1285" s="7"/>
      <c r="D1285" s="14"/>
      <c r="E1285" s="15"/>
      <c r="F1285" s="448"/>
      <c r="G1285" s="448"/>
      <c r="H1285" s="448"/>
      <c r="O1285" s="4"/>
    </row>
    <row r="1286" spans="1:15" s="16" customFormat="1" ht="17.25">
      <c r="A1286" s="318"/>
      <c r="B1286" s="3"/>
      <c r="C1286" s="7"/>
      <c r="D1286" s="14"/>
      <c r="E1286" s="15"/>
      <c r="F1286" s="448"/>
      <c r="G1286" s="448"/>
      <c r="H1286" s="448"/>
      <c r="O1286" s="4"/>
    </row>
    <row r="1287" spans="1:15" s="16" customFormat="1" ht="17.25">
      <c r="A1287" s="318"/>
      <c r="B1287" s="3"/>
      <c r="C1287" s="7"/>
      <c r="D1287" s="14"/>
      <c r="E1287" s="15"/>
      <c r="F1287" s="448"/>
      <c r="G1287" s="448"/>
      <c r="H1287" s="448"/>
      <c r="O1287" s="4"/>
    </row>
    <row r="1288" spans="1:15" s="16" customFormat="1" ht="17.25">
      <c r="A1288" s="318"/>
      <c r="B1288" s="3"/>
      <c r="C1288" s="7"/>
      <c r="D1288" s="14"/>
      <c r="E1288" s="15"/>
      <c r="F1288" s="448"/>
      <c r="G1288" s="448"/>
      <c r="H1288" s="448"/>
      <c r="O1288" s="4"/>
    </row>
    <row r="1289" spans="1:15" s="16" customFormat="1" ht="17.25">
      <c r="A1289" s="318"/>
      <c r="B1289" s="3"/>
      <c r="C1289" s="7"/>
      <c r="D1289" s="14"/>
      <c r="E1289" s="15"/>
      <c r="F1289" s="448"/>
      <c r="G1289" s="448"/>
      <c r="H1289" s="448"/>
      <c r="O1289" s="4"/>
    </row>
    <row r="1290" spans="1:15" s="16" customFormat="1" ht="17.25">
      <c r="A1290" s="318"/>
      <c r="B1290" s="3"/>
      <c r="C1290" s="7"/>
      <c r="D1290" s="14"/>
      <c r="E1290" s="15"/>
      <c r="F1290" s="448"/>
      <c r="G1290" s="448"/>
      <c r="H1290" s="448"/>
      <c r="O1290" s="4"/>
    </row>
    <row r="1291" spans="1:15" s="16" customFormat="1" ht="17.25">
      <c r="A1291" s="318"/>
      <c r="B1291" s="3"/>
      <c r="C1291" s="7"/>
      <c r="D1291" s="14"/>
      <c r="E1291" s="15"/>
      <c r="F1291" s="448"/>
      <c r="G1291" s="448"/>
      <c r="H1291" s="448"/>
      <c r="O1291" s="4"/>
    </row>
    <row r="1292" spans="1:15" s="16" customFormat="1" ht="17.25">
      <c r="A1292" s="318"/>
      <c r="B1292" s="3"/>
      <c r="C1292" s="7"/>
      <c r="D1292" s="14"/>
      <c r="E1292" s="15"/>
      <c r="F1292" s="448"/>
      <c r="G1292" s="448"/>
      <c r="H1292" s="448"/>
      <c r="O1292" s="4"/>
    </row>
    <row r="1293" spans="1:15" s="16" customFormat="1" ht="17.25">
      <c r="A1293" s="318"/>
      <c r="B1293" s="3"/>
      <c r="C1293" s="7"/>
      <c r="D1293" s="14"/>
      <c r="E1293" s="15"/>
      <c r="F1293" s="448"/>
      <c r="G1293" s="448"/>
      <c r="H1293" s="448"/>
      <c r="O1293" s="4"/>
    </row>
    <row r="1294" spans="1:15" s="16" customFormat="1" ht="17.25">
      <c r="A1294" s="318"/>
      <c r="B1294" s="3"/>
      <c r="C1294" s="7"/>
      <c r="D1294" s="14"/>
      <c r="E1294" s="15"/>
      <c r="F1294" s="448"/>
      <c r="G1294" s="448"/>
      <c r="H1294" s="448"/>
      <c r="O1294" s="4"/>
    </row>
    <row r="1295" spans="1:15" s="16" customFormat="1" ht="17.25">
      <c r="A1295" s="318"/>
      <c r="B1295" s="3"/>
      <c r="C1295" s="7"/>
      <c r="D1295" s="14"/>
      <c r="E1295" s="15"/>
      <c r="F1295" s="448"/>
      <c r="G1295" s="448"/>
      <c r="H1295" s="448"/>
      <c r="O1295" s="4"/>
    </row>
    <row r="1296" spans="1:15" s="16" customFormat="1" ht="17.25">
      <c r="A1296" s="318"/>
      <c r="B1296" s="3"/>
      <c r="C1296" s="7"/>
      <c r="D1296" s="19"/>
      <c r="E1296" s="3"/>
      <c r="F1296" s="4"/>
      <c r="G1296" s="4"/>
      <c r="H1296" s="4"/>
      <c r="O1296" s="4"/>
    </row>
    <row r="1297" spans="1:15" s="16" customFormat="1" ht="17.25">
      <c r="A1297" s="318"/>
      <c r="B1297" s="3"/>
      <c r="C1297" s="7"/>
      <c r="D1297" s="19"/>
      <c r="E1297" s="3"/>
      <c r="F1297" s="4"/>
      <c r="G1297" s="4"/>
      <c r="H1297" s="4"/>
      <c r="O1297" s="4"/>
    </row>
    <row r="1298" spans="1:15" s="16" customFormat="1" ht="17.25">
      <c r="A1298" s="318"/>
      <c r="B1298" s="3"/>
      <c r="C1298" s="7"/>
      <c r="D1298" s="19"/>
      <c r="E1298" s="3"/>
      <c r="F1298" s="4"/>
      <c r="G1298" s="4"/>
      <c r="H1298" s="4"/>
      <c r="O1298" s="4"/>
    </row>
    <row r="1299" spans="1:15" s="16" customFormat="1" ht="17.25">
      <c r="A1299" s="318"/>
      <c r="B1299" s="3"/>
      <c r="C1299" s="7"/>
      <c r="D1299" s="19"/>
      <c r="E1299" s="3"/>
      <c r="F1299" s="4"/>
      <c r="G1299" s="4"/>
      <c r="H1299" s="4"/>
      <c r="O1299" s="4"/>
    </row>
    <row r="1300" spans="1:15" s="16" customFormat="1" ht="17.25">
      <c r="A1300" s="318"/>
      <c r="B1300" s="3"/>
      <c r="C1300" s="7"/>
      <c r="D1300" s="19"/>
      <c r="E1300" s="3"/>
      <c r="F1300" s="4"/>
      <c r="G1300" s="4"/>
      <c r="H1300" s="4"/>
      <c r="O1300" s="4"/>
    </row>
    <row r="1301" spans="1:15" s="16" customFormat="1" ht="17.25">
      <c r="A1301" s="318"/>
      <c r="B1301" s="3"/>
      <c r="C1301" s="7"/>
      <c r="D1301" s="19"/>
      <c r="E1301" s="3"/>
      <c r="F1301" s="4"/>
      <c r="G1301" s="4"/>
      <c r="H1301" s="4"/>
      <c r="O1301" s="4"/>
    </row>
    <row r="1302" spans="1:15" s="16" customFormat="1" ht="17.25">
      <c r="A1302" s="318"/>
      <c r="B1302" s="3"/>
      <c r="C1302" s="7"/>
      <c r="D1302" s="19"/>
      <c r="E1302" s="3"/>
      <c r="F1302" s="4"/>
      <c r="G1302" s="4"/>
      <c r="H1302" s="4"/>
      <c r="O1302" s="4"/>
    </row>
    <row r="1303" spans="1:15" s="16" customFormat="1" ht="17.25">
      <c r="A1303" s="318"/>
      <c r="B1303" s="3"/>
      <c r="C1303" s="7"/>
      <c r="D1303" s="19"/>
      <c r="E1303" s="3"/>
      <c r="F1303" s="4"/>
      <c r="G1303" s="4"/>
      <c r="H1303" s="4"/>
      <c r="O1303" s="4"/>
    </row>
    <row r="1304" spans="1:15" s="16" customFormat="1" ht="17.25">
      <c r="A1304" s="318"/>
      <c r="B1304" s="3"/>
      <c r="C1304" s="7"/>
      <c r="D1304" s="19"/>
      <c r="E1304" s="3"/>
      <c r="F1304" s="4"/>
      <c r="G1304" s="4"/>
      <c r="H1304" s="4"/>
      <c r="O1304" s="4"/>
    </row>
    <row r="1305" spans="1:15" s="16" customFormat="1" ht="17.25">
      <c r="A1305" s="318"/>
      <c r="B1305" s="3"/>
      <c r="C1305" s="7"/>
      <c r="D1305" s="19"/>
      <c r="E1305" s="3"/>
      <c r="F1305" s="4"/>
      <c r="G1305" s="4"/>
      <c r="H1305" s="4"/>
      <c r="O1305" s="4"/>
    </row>
  </sheetData>
  <sheetProtection/>
  <mergeCells count="18">
    <mergeCell ref="G6:G7"/>
    <mergeCell ref="B1:D1"/>
    <mergeCell ref="H1:I1"/>
    <mergeCell ref="B2:N2"/>
    <mergeCell ref="B3:N3"/>
    <mergeCell ref="M4:N4"/>
    <mergeCell ref="H6:H7"/>
    <mergeCell ref="I6:I7"/>
    <mergeCell ref="J6:N6"/>
    <mergeCell ref="B1182:E1182"/>
    <mergeCell ref="B1183:E1183"/>
    <mergeCell ref="B1184:E1184"/>
    <mergeCell ref="B1185:E1185"/>
    <mergeCell ref="E6:E7"/>
    <mergeCell ref="F6:F7"/>
    <mergeCell ref="B6:B7"/>
    <mergeCell ref="C6:C7"/>
    <mergeCell ref="D6:D7"/>
  </mergeCells>
  <printOptions horizontalCentered="1"/>
  <pageMargins left="0.1968503937007874" right="0.1968503937007874" top="0.3937007874015748" bottom="0.3937007874015748" header="0.2362204724409449" footer="0.2362204724409449"/>
  <pageSetup horizontalDpi="600" verticalDpi="600" orientation="landscape" paperSize="9" scale="66"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313"/>
  <sheetViews>
    <sheetView view="pageBreakPreview" zoomScaleSheetLayoutView="100" workbookViewId="0" topLeftCell="A1">
      <selection activeCell="B1" sqref="B1"/>
    </sheetView>
  </sheetViews>
  <sheetFormatPr defaultColWidth="9.00390625" defaultRowHeight="12.75"/>
  <cols>
    <col min="1" max="1" width="3.75390625" style="116" customWidth="1"/>
    <col min="2" max="2" width="79.875" style="324" bestFit="1" customWidth="1"/>
    <col min="3" max="3" width="12.75390625" style="324" customWidth="1"/>
    <col min="4" max="4" width="9.125" style="324" customWidth="1"/>
    <col min="5" max="5" width="90.375" style="324" customWidth="1"/>
    <col min="6" max="16384" width="9.125" style="324" customWidth="1"/>
  </cols>
  <sheetData>
    <row r="1" spans="1:3" s="323" customFormat="1" ht="14.25">
      <c r="A1" s="228"/>
      <c r="B1" s="229" t="s">
        <v>1267</v>
      </c>
      <c r="C1" s="246"/>
    </row>
    <row r="2" spans="1:3" ht="19.5" customHeight="1">
      <c r="A2" s="244"/>
      <c r="B2" s="1600" t="s">
        <v>162</v>
      </c>
      <c r="C2" s="1600"/>
    </row>
    <row r="3" spans="1:3" ht="19.5" customHeight="1">
      <c r="A3" s="244"/>
      <c r="B3" s="1600" t="s">
        <v>468</v>
      </c>
      <c r="C3" s="1600"/>
    </row>
    <row r="4" spans="1:3" ht="33.75" customHeight="1">
      <c r="A4" s="244"/>
      <c r="B4" s="1601" t="s">
        <v>531</v>
      </c>
      <c r="C4" s="1601"/>
    </row>
    <row r="5" spans="1:3" s="247" customFormat="1" ht="19.5" customHeight="1">
      <c r="A5" s="223"/>
      <c r="B5" s="1602" t="s">
        <v>0</v>
      </c>
      <c r="C5" s="1602"/>
    </row>
    <row r="6" spans="1:3" s="116" customFormat="1" ht="14.25" thickBot="1">
      <c r="A6" s="244"/>
      <c r="B6" s="207" t="s">
        <v>1</v>
      </c>
      <c r="C6" s="132" t="s">
        <v>3</v>
      </c>
    </row>
    <row r="7" spans="1:3" ht="19.5" customHeight="1">
      <c r="A7" s="245"/>
      <c r="B7" s="1603" t="s">
        <v>476</v>
      </c>
      <c r="C7" s="1605" t="s">
        <v>469</v>
      </c>
    </row>
    <row r="8" spans="1:3" ht="19.5" customHeight="1" thickBot="1">
      <c r="A8" s="245"/>
      <c r="B8" s="1604"/>
      <c r="C8" s="1606"/>
    </row>
    <row r="9" spans="1:5" s="325" customFormat="1" ht="18" customHeight="1" thickTop="1">
      <c r="A9" s="244">
        <v>1</v>
      </c>
      <c r="B9" s="224" t="s">
        <v>76</v>
      </c>
      <c r="C9" s="225">
        <v>1000</v>
      </c>
      <c r="D9" s="326"/>
      <c r="E9" s="327"/>
    </row>
    <row r="10" spans="1:5" s="325" customFormat="1" ht="18" customHeight="1">
      <c r="A10" s="244">
        <v>2</v>
      </c>
      <c r="B10" s="224" t="s">
        <v>504</v>
      </c>
      <c r="C10" s="225">
        <f>28200+15000</f>
        <v>43200</v>
      </c>
      <c r="D10" s="326"/>
      <c r="E10" s="327"/>
    </row>
    <row r="11" spans="1:5" s="325" customFormat="1" ht="18" customHeight="1">
      <c r="A11" s="244">
        <v>3</v>
      </c>
      <c r="B11" s="224" t="s">
        <v>472</v>
      </c>
      <c r="C11" s="225">
        <v>5600</v>
      </c>
      <c r="D11" s="326"/>
      <c r="E11" s="327"/>
    </row>
    <row r="12" spans="1:5" s="325" customFormat="1" ht="18" customHeight="1">
      <c r="A12" s="244">
        <v>4</v>
      </c>
      <c r="B12" s="224" t="s">
        <v>1033</v>
      </c>
      <c r="C12" s="225">
        <v>1000</v>
      </c>
      <c r="D12" s="326"/>
      <c r="E12" s="327"/>
    </row>
    <row r="13" spans="1:5" s="325" customFormat="1" ht="18" customHeight="1">
      <c r="A13" s="244">
        <v>5</v>
      </c>
      <c r="B13" s="224" t="s">
        <v>470</v>
      </c>
      <c r="C13" s="225">
        <v>4500</v>
      </c>
      <c r="D13" s="326"/>
      <c r="E13" s="327"/>
    </row>
    <row r="14" spans="1:5" s="325" customFormat="1" ht="18" customHeight="1">
      <c r="A14" s="244">
        <v>6</v>
      </c>
      <c r="B14" s="224" t="s">
        <v>620</v>
      </c>
      <c r="C14" s="225">
        <v>3000</v>
      </c>
      <c r="D14" s="326"/>
      <c r="E14" s="327"/>
    </row>
    <row r="15" spans="1:5" s="325" customFormat="1" ht="18" customHeight="1">
      <c r="A15" s="244">
        <v>7</v>
      </c>
      <c r="B15" s="224" t="s">
        <v>621</v>
      </c>
      <c r="C15" s="225">
        <v>1000</v>
      </c>
      <c r="D15" s="326"/>
      <c r="E15" s="327"/>
    </row>
    <row r="16" spans="1:5" s="325" customFormat="1" ht="18" customHeight="1">
      <c r="A16" s="244">
        <v>8</v>
      </c>
      <c r="B16" s="224" t="s">
        <v>341</v>
      </c>
      <c r="C16" s="225">
        <v>3000</v>
      </c>
      <c r="D16" s="710"/>
      <c r="E16" s="327"/>
    </row>
    <row r="17" spans="1:5" s="325" customFormat="1" ht="18" customHeight="1">
      <c r="A17" s="244">
        <v>9</v>
      </c>
      <c r="B17" s="224" t="s">
        <v>471</v>
      </c>
      <c r="C17" s="225">
        <v>10630</v>
      </c>
      <c r="D17" s="710"/>
      <c r="E17" s="327"/>
    </row>
    <row r="18" spans="1:5" s="325" customFormat="1" ht="18" customHeight="1">
      <c r="A18" s="244">
        <v>10</v>
      </c>
      <c r="B18" s="224" t="s">
        <v>505</v>
      </c>
      <c r="C18" s="225">
        <v>60000</v>
      </c>
      <c r="D18" s="710"/>
      <c r="E18" s="327"/>
    </row>
    <row r="19" spans="1:5" s="325" customFormat="1" ht="18" customHeight="1">
      <c r="A19" s="244">
        <v>11</v>
      </c>
      <c r="B19" s="224" t="s">
        <v>474</v>
      </c>
      <c r="C19" s="225">
        <v>6000</v>
      </c>
      <c r="D19" s="710"/>
      <c r="E19" s="327"/>
    </row>
    <row r="20" spans="1:5" s="325" customFormat="1" ht="18" customHeight="1">
      <c r="A20" s="244">
        <v>12</v>
      </c>
      <c r="B20" s="224" t="s">
        <v>1034</v>
      </c>
      <c r="C20" s="225">
        <v>5000</v>
      </c>
      <c r="D20" s="710"/>
      <c r="E20" s="327"/>
    </row>
    <row r="21" spans="1:5" s="325" customFormat="1" ht="18" customHeight="1">
      <c r="A21" s="244">
        <v>13</v>
      </c>
      <c r="B21" s="224" t="s">
        <v>1035</v>
      </c>
      <c r="C21" s="225">
        <v>300</v>
      </c>
      <c r="D21" s="710"/>
      <c r="E21" s="327"/>
    </row>
    <row r="22" spans="1:5" s="325" customFormat="1" ht="18" customHeight="1">
      <c r="A22" s="244">
        <v>14</v>
      </c>
      <c r="B22" s="224" t="s">
        <v>1036</v>
      </c>
      <c r="C22" s="225">
        <v>400</v>
      </c>
      <c r="D22" s="710"/>
      <c r="E22" s="327"/>
    </row>
    <row r="23" spans="1:5" s="325" customFormat="1" ht="18" customHeight="1">
      <c r="A23" s="244">
        <v>15</v>
      </c>
      <c r="B23" s="224" t="s">
        <v>580</v>
      </c>
      <c r="C23" s="225">
        <v>2850</v>
      </c>
      <c r="D23" s="710"/>
      <c r="E23" s="327"/>
    </row>
    <row r="24" spans="1:5" s="325" customFormat="1" ht="18" customHeight="1">
      <c r="A24" s="244">
        <v>16</v>
      </c>
      <c r="B24" s="224" t="s">
        <v>632</v>
      </c>
      <c r="C24" s="225">
        <v>2000</v>
      </c>
      <c r="D24" s="710"/>
      <c r="E24" s="327"/>
    </row>
    <row r="25" spans="1:5" s="325" customFormat="1" ht="18" customHeight="1">
      <c r="A25" s="244">
        <v>17</v>
      </c>
      <c r="B25" s="224" t="s">
        <v>633</v>
      </c>
      <c r="C25" s="225">
        <v>2000</v>
      </c>
      <c r="D25" s="710"/>
      <c r="E25" s="327"/>
    </row>
    <row r="26" spans="1:5" s="325" customFormat="1" ht="18" customHeight="1">
      <c r="A26" s="244">
        <v>18</v>
      </c>
      <c r="B26" s="224" t="s">
        <v>634</v>
      </c>
      <c r="C26" s="225">
        <v>500</v>
      </c>
      <c r="D26" s="710"/>
      <c r="E26" s="327"/>
    </row>
    <row r="27" spans="1:5" s="325" customFormat="1" ht="18" customHeight="1">
      <c r="A27" s="244">
        <v>19</v>
      </c>
      <c r="B27" s="224" t="s">
        <v>833</v>
      </c>
      <c r="C27" s="225">
        <v>1502</v>
      </c>
      <c r="D27" s="710"/>
      <c r="E27" s="327"/>
    </row>
    <row r="28" spans="1:5" s="325" customFormat="1" ht="18" customHeight="1">
      <c r="A28" s="244">
        <v>20</v>
      </c>
      <c r="B28" s="224" t="s">
        <v>1037</v>
      </c>
      <c r="C28" s="225">
        <v>600</v>
      </c>
      <c r="D28" s="710"/>
      <c r="E28" s="327"/>
    </row>
    <row r="29" spans="1:5" s="325" customFormat="1" ht="18" customHeight="1">
      <c r="A29" s="244">
        <v>21</v>
      </c>
      <c r="B29" s="224" t="s">
        <v>1038</v>
      </c>
      <c r="C29" s="225">
        <v>150</v>
      </c>
      <c r="D29" s="710"/>
      <c r="E29" s="327"/>
    </row>
    <row r="30" spans="1:5" s="325" customFormat="1" ht="18" customHeight="1">
      <c r="A30" s="244">
        <v>22</v>
      </c>
      <c r="B30" s="224" t="s">
        <v>1039</v>
      </c>
      <c r="C30" s="225">
        <v>50</v>
      </c>
      <c r="D30" s="710"/>
      <c r="E30" s="327"/>
    </row>
    <row r="31" spans="1:5" s="325" customFormat="1" ht="18" customHeight="1">
      <c r="A31" s="244">
        <v>23</v>
      </c>
      <c r="B31" s="224" t="s">
        <v>1040</v>
      </c>
      <c r="C31" s="225">
        <v>150</v>
      </c>
      <c r="D31" s="710"/>
      <c r="E31" s="327"/>
    </row>
    <row r="32" spans="1:5" s="325" customFormat="1" ht="18" customHeight="1">
      <c r="A32" s="244">
        <v>24</v>
      </c>
      <c r="B32" s="224" t="s">
        <v>909</v>
      </c>
      <c r="C32" s="225">
        <v>150</v>
      </c>
      <c r="D32" s="710"/>
      <c r="E32" s="327"/>
    </row>
    <row r="33" spans="1:5" s="325" customFormat="1" ht="18" customHeight="1">
      <c r="A33" s="244">
        <v>25</v>
      </c>
      <c r="B33" s="224" t="s">
        <v>1041</v>
      </c>
      <c r="C33" s="225">
        <v>600</v>
      </c>
      <c r="D33" s="710"/>
      <c r="E33" s="327"/>
    </row>
    <row r="34" spans="1:5" s="325" customFormat="1" ht="18" customHeight="1">
      <c r="A34" s="244">
        <v>26</v>
      </c>
      <c r="B34" s="224" t="s">
        <v>1042</v>
      </c>
      <c r="C34" s="225">
        <v>360</v>
      </c>
      <c r="D34" s="710"/>
      <c r="E34" s="327"/>
    </row>
    <row r="35" spans="1:5" s="325" customFormat="1" ht="18" customHeight="1">
      <c r="A35" s="244">
        <v>27</v>
      </c>
      <c r="B35" s="224" t="s">
        <v>1114</v>
      </c>
      <c r="C35" s="225">
        <v>300</v>
      </c>
      <c r="D35" s="710"/>
      <c r="E35" s="327"/>
    </row>
    <row r="36" spans="1:5" s="325" customFormat="1" ht="18" customHeight="1">
      <c r="A36" s="244">
        <v>28</v>
      </c>
      <c r="B36" s="224" t="s">
        <v>1112</v>
      </c>
      <c r="C36" s="225">
        <v>2500</v>
      </c>
      <c r="D36" s="710"/>
      <c r="E36" s="327"/>
    </row>
    <row r="37" spans="1:5" s="325" customFormat="1" ht="22.5" customHeight="1">
      <c r="A37" s="244">
        <v>29</v>
      </c>
      <c r="B37" s="1131" t="s">
        <v>785</v>
      </c>
      <c r="C37" s="992"/>
      <c r="D37" s="710"/>
      <c r="E37" s="327"/>
    </row>
    <row r="38" spans="1:5" s="325" customFormat="1" ht="18" customHeight="1">
      <c r="A38" s="244">
        <v>30</v>
      </c>
      <c r="B38" s="224" t="s">
        <v>734</v>
      </c>
      <c r="C38" s="225">
        <v>25000</v>
      </c>
      <c r="D38" s="710"/>
      <c r="E38" s="327"/>
    </row>
    <row r="39" spans="1:5" s="325" customFormat="1" ht="18" customHeight="1">
      <c r="A39" s="244">
        <v>31</v>
      </c>
      <c r="B39" s="224" t="s">
        <v>735</v>
      </c>
      <c r="C39" s="225">
        <v>17000</v>
      </c>
      <c r="D39" s="710"/>
      <c r="E39" s="327"/>
    </row>
    <row r="40" spans="1:5" s="325" customFormat="1" ht="18" customHeight="1">
      <c r="A40" s="244">
        <v>32</v>
      </c>
      <c r="B40" s="224" t="s">
        <v>1071</v>
      </c>
      <c r="C40" s="225">
        <f>33000+10000</f>
        <v>43000</v>
      </c>
      <c r="D40" s="710"/>
      <c r="E40" s="327"/>
    </row>
    <row r="41" spans="1:5" s="325" customFormat="1" ht="18" customHeight="1">
      <c r="A41" s="244">
        <v>33</v>
      </c>
      <c r="B41" s="224" t="s">
        <v>736</v>
      </c>
      <c r="C41" s="225">
        <v>5000</v>
      </c>
      <c r="D41" s="710"/>
      <c r="E41" s="327"/>
    </row>
    <row r="42" spans="1:5" s="325" customFormat="1" ht="18" customHeight="1">
      <c r="A42" s="244">
        <v>34</v>
      </c>
      <c r="B42" s="224" t="s">
        <v>737</v>
      </c>
      <c r="C42" s="225">
        <f>15000+5000</f>
        <v>20000</v>
      </c>
      <c r="D42" s="710"/>
      <c r="E42" s="327"/>
    </row>
    <row r="43" spans="1:5" s="325" customFormat="1" ht="18" customHeight="1">
      <c r="A43" s="244">
        <v>35</v>
      </c>
      <c r="B43" s="224" t="s">
        <v>738</v>
      </c>
      <c r="C43" s="225">
        <v>2500</v>
      </c>
      <c r="D43" s="710"/>
      <c r="E43" s="327"/>
    </row>
    <row r="44" spans="1:5" s="325" customFormat="1" ht="18" customHeight="1">
      <c r="A44" s="244">
        <v>36</v>
      </c>
      <c r="B44" s="224" t="s">
        <v>739</v>
      </c>
      <c r="C44" s="225">
        <v>2000</v>
      </c>
      <c r="D44" s="710"/>
      <c r="E44" s="327"/>
    </row>
    <row r="45" spans="1:5" s="325" customFormat="1" ht="18" customHeight="1">
      <c r="A45" s="244">
        <v>37</v>
      </c>
      <c r="B45" s="224" t="s">
        <v>740</v>
      </c>
      <c r="C45" s="225">
        <v>4000</v>
      </c>
      <c r="D45" s="710"/>
      <c r="E45" s="327"/>
    </row>
    <row r="46" spans="1:5" s="325" customFormat="1" ht="18" customHeight="1">
      <c r="A46" s="244">
        <v>38</v>
      </c>
      <c r="B46" s="224" t="s">
        <v>741</v>
      </c>
      <c r="C46" s="225">
        <v>3000</v>
      </c>
      <c r="D46" s="710"/>
      <c r="E46" s="327"/>
    </row>
    <row r="47" spans="1:5" s="325" customFormat="1" ht="18" customHeight="1">
      <c r="A47" s="244">
        <v>39</v>
      </c>
      <c r="B47" s="224" t="s">
        <v>742</v>
      </c>
      <c r="C47" s="225">
        <f>15000+7500</f>
        <v>22500</v>
      </c>
      <c r="D47" s="710"/>
      <c r="E47" s="327"/>
    </row>
    <row r="48" spans="1:5" s="325" customFormat="1" ht="18" customHeight="1">
      <c r="A48" s="244">
        <v>40</v>
      </c>
      <c r="B48" s="224" t="s">
        <v>743</v>
      </c>
      <c r="C48" s="225">
        <v>200</v>
      </c>
      <c r="D48" s="710"/>
      <c r="E48" s="327"/>
    </row>
    <row r="49" spans="1:5" s="325" customFormat="1" ht="18" customHeight="1">
      <c r="A49" s="244">
        <v>41</v>
      </c>
      <c r="B49" s="224" t="s">
        <v>744</v>
      </c>
      <c r="C49" s="225">
        <v>350</v>
      </c>
      <c r="D49" s="710"/>
      <c r="E49" s="327"/>
    </row>
    <row r="50" spans="1:5" s="325" customFormat="1" ht="18" customHeight="1">
      <c r="A50" s="244">
        <v>42</v>
      </c>
      <c r="B50" s="224" t="s">
        <v>745</v>
      </c>
      <c r="C50" s="225">
        <v>300</v>
      </c>
      <c r="D50" s="710"/>
      <c r="E50" s="327"/>
    </row>
    <row r="51" spans="1:5" s="325" customFormat="1" ht="18" customHeight="1">
      <c r="A51" s="244">
        <v>43</v>
      </c>
      <c r="B51" s="224" t="s">
        <v>746</v>
      </c>
      <c r="C51" s="225">
        <v>500</v>
      </c>
      <c r="D51" s="710"/>
      <c r="E51" s="327"/>
    </row>
    <row r="52" spans="1:5" s="325" customFormat="1" ht="18" customHeight="1">
      <c r="A52" s="244">
        <v>44</v>
      </c>
      <c r="B52" s="224" t="s">
        <v>747</v>
      </c>
      <c r="C52" s="225">
        <v>800</v>
      </c>
      <c r="D52" s="710"/>
      <c r="E52" s="327"/>
    </row>
    <row r="53" spans="1:5" s="325" customFormat="1" ht="18" customHeight="1">
      <c r="A53" s="244">
        <v>45</v>
      </c>
      <c r="B53" s="224" t="s">
        <v>748</v>
      </c>
      <c r="C53" s="225">
        <v>300</v>
      </c>
      <c r="D53" s="710"/>
      <c r="E53" s="327"/>
    </row>
    <row r="54" spans="1:5" s="325" customFormat="1" ht="18" customHeight="1">
      <c r="A54" s="244">
        <v>46</v>
      </c>
      <c r="B54" s="224" t="s">
        <v>749</v>
      </c>
      <c r="C54" s="225">
        <v>300</v>
      </c>
      <c r="D54" s="710"/>
      <c r="E54" s="327"/>
    </row>
    <row r="55" spans="1:5" s="325" customFormat="1" ht="18" customHeight="1">
      <c r="A55" s="244">
        <v>47</v>
      </c>
      <c r="B55" s="224" t="s">
        <v>859</v>
      </c>
      <c r="C55" s="225">
        <v>750</v>
      </c>
      <c r="D55" s="710"/>
      <c r="E55" s="327"/>
    </row>
    <row r="56" spans="1:5" s="325" customFormat="1" ht="18" customHeight="1">
      <c r="A56" s="244">
        <v>48</v>
      </c>
      <c r="B56" s="224" t="s">
        <v>750</v>
      </c>
      <c r="C56" s="225">
        <v>350</v>
      </c>
      <c r="D56" s="710"/>
      <c r="E56" s="327"/>
    </row>
    <row r="57" spans="1:5" s="325" customFormat="1" ht="18" customHeight="1">
      <c r="A57" s="244">
        <v>49</v>
      </c>
      <c r="B57" s="224" t="s">
        <v>751</v>
      </c>
      <c r="C57" s="225">
        <v>300</v>
      </c>
      <c r="D57" s="710"/>
      <c r="E57" s="327"/>
    </row>
    <row r="58" spans="1:5" s="325" customFormat="1" ht="18" customHeight="1">
      <c r="A58" s="244">
        <v>50</v>
      </c>
      <c r="B58" s="224" t="s">
        <v>752</v>
      </c>
      <c r="C58" s="225">
        <v>300</v>
      </c>
      <c r="D58" s="710"/>
      <c r="E58" s="327"/>
    </row>
    <row r="59" spans="1:5" s="325" customFormat="1" ht="18" customHeight="1">
      <c r="A59" s="244">
        <v>51</v>
      </c>
      <c r="B59" s="224" t="s">
        <v>753</v>
      </c>
      <c r="C59" s="225">
        <v>250</v>
      </c>
      <c r="D59" s="710"/>
      <c r="E59" s="327"/>
    </row>
    <row r="60" spans="1:5" s="325" customFormat="1" ht="18" customHeight="1">
      <c r="A60" s="244">
        <v>52</v>
      </c>
      <c r="B60" s="224" t="s">
        <v>754</v>
      </c>
      <c r="C60" s="225">
        <v>250</v>
      </c>
      <c r="D60" s="710"/>
      <c r="E60" s="327"/>
    </row>
    <row r="61" spans="1:5" s="325" customFormat="1" ht="18" customHeight="1">
      <c r="A61" s="244">
        <v>53</v>
      </c>
      <c r="B61" s="224" t="s">
        <v>755</v>
      </c>
      <c r="C61" s="225">
        <v>350</v>
      </c>
      <c r="D61" s="710"/>
      <c r="E61" s="327"/>
    </row>
    <row r="62" spans="1:5" s="325" customFormat="1" ht="18" customHeight="1">
      <c r="A62" s="244">
        <v>54</v>
      </c>
      <c r="B62" s="224" t="s">
        <v>756</v>
      </c>
      <c r="C62" s="225">
        <v>100</v>
      </c>
      <c r="D62" s="710"/>
      <c r="E62" s="327"/>
    </row>
    <row r="63" spans="1:5" s="325" customFormat="1" ht="18" customHeight="1">
      <c r="A63" s="244">
        <v>55</v>
      </c>
      <c r="B63" s="224" t="s">
        <v>757</v>
      </c>
      <c r="C63" s="225">
        <v>100</v>
      </c>
      <c r="D63" s="710"/>
      <c r="E63" s="327"/>
    </row>
    <row r="64" spans="1:5" s="325" customFormat="1" ht="18" customHeight="1">
      <c r="A64" s="244">
        <v>56</v>
      </c>
      <c r="B64" s="224" t="s">
        <v>758</v>
      </c>
      <c r="C64" s="225">
        <v>100</v>
      </c>
      <c r="D64" s="710"/>
      <c r="E64" s="327"/>
    </row>
    <row r="65" spans="1:5" s="325" customFormat="1" ht="18" customHeight="1">
      <c r="A65" s="244">
        <v>57</v>
      </c>
      <c r="B65" s="224" t="s">
        <v>759</v>
      </c>
      <c r="C65" s="225">
        <v>300</v>
      </c>
      <c r="D65" s="710"/>
      <c r="E65" s="327"/>
    </row>
    <row r="66" spans="1:5" s="325" customFormat="1" ht="18" customHeight="1">
      <c r="A66" s="244">
        <v>58</v>
      </c>
      <c r="B66" s="224" t="s">
        <v>760</v>
      </c>
      <c r="C66" s="225">
        <v>100</v>
      </c>
      <c r="D66" s="710"/>
      <c r="E66" s="327"/>
    </row>
    <row r="67" spans="1:5" s="325" customFormat="1" ht="18" customHeight="1">
      <c r="A67" s="244">
        <v>59</v>
      </c>
      <c r="B67" s="224" t="s">
        <v>761</v>
      </c>
      <c r="C67" s="225">
        <v>300</v>
      </c>
      <c r="D67" s="710"/>
      <c r="E67" s="327"/>
    </row>
    <row r="68" spans="1:5" s="325" customFormat="1" ht="18" customHeight="1">
      <c r="A68" s="244">
        <v>60</v>
      </c>
      <c r="B68" s="224" t="s">
        <v>762</v>
      </c>
      <c r="C68" s="225">
        <v>350</v>
      </c>
      <c r="D68" s="710"/>
      <c r="E68" s="327"/>
    </row>
    <row r="69" spans="1:5" s="325" customFormat="1" ht="18" customHeight="1">
      <c r="A69" s="244">
        <v>61</v>
      </c>
      <c r="B69" s="224" t="s">
        <v>763</v>
      </c>
      <c r="C69" s="225">
        <v>100</v>
      </c>
      <c r="D69" s="710"/>
      <c r="E69" s="327"/>
    </row>
    <row r="70" spans="1:5" s="325" customFormat="1" ht="18" customHeight="1">
      <c r="A70" s="244">
        <v>62</v>
      </c>
      <c r="B70" s="224" t="s">
        <v>764</v>
      </c>
      <c r="C70" s="225">
        <v>100</v>
      </c>
      <c r="D70" s="710"/>
      <c r="E70" s="327"/>
    </row>
    <row r="71" spans="1:5" s="325" customFormat="1" ht="18" customHeight="1">
      <c r="A71" s="244">
        <v>63</v>
      </c>
      <c r="B71" s="224" t="s">
        <v>765</v>
      </c>
      <c r="C71" s="225">
        <v>100</v>
      </c>
      <c r="D71" s="710"/>
      <c r="E71" s="327"/>
    </row>
    <row r="72" spans="1:5" s="325" customFormat="1" ht="18" customHeight="1">
      <c r="A72" s="244">
        <v>64</v>
      </c>
      <c r="B72" s="224" t="s">
        <v>766</v>
      </c>
      <c r="C72" s="225">
        <v>200</v>
      </c>
      <c r="D72" s="710"/>
      <c r="E72" s="327"/>
    </row>
    <row r="73" spans="1:5" s="325" customFormat="1" ht="18" customHeight="1">
      <c r="A73" s="244">
        <v>65</v>
      </c>
      <c r="B73" s="224" t="s">
        <v>767</v>
      </c>
      <c r="C73" s="225">
        <v>800</v>
      </c>
      <c r="D73" s="710"/>
      <c r="E73" s="327"/>
    </row>
    <row r="74" spans="1:5" s="325" customFormat="1" ht="18" customHeight="1">
      <c r="A74" s="244">
        <v>66</v>
      </c>
      <c r="B74" s="224" t="s">
        <v>768</v>
      </c>
      <c r="C74" s="225">
        <v>100</v>
      </c>
      <c r="D74" s="710"/>
      <c r="E74" s="327"/>
    </row>
    <row r="75" spans="1:5" s="325" customFormat="1" ht="18" customHeight="1">
      <c r="A75" s="244">
        <v>67</v>
      </c>
      <c r="B75" s="224" t="s">
        <v>769</v>
      </c>
      <c r="C75" s="225">
        <v>100</v>
      </c>
      <c r="D75" s="710"/>
      <c r="E75" s="327"/>
    </row>
    <row r="76" spans="1:5" s="325" customFormat="1" ht="18" customHeight="1">
      <c r="A76" s="244">
        <v>68</v>
      </c>
      <c r="B76" s="224" t="s">
        <v>770</v>
      </c>
      <c r="C76" s="225">
        <v>100</v>
      </c>
      <c r="D76" s="710"/>
      <c r="E76" s="327"/>
    </row>
    <row r="77" spans="1:5" s="325" customFormat="1" ht="18" customHeight="1">
      <c r="A77" s="244">
        <v>69</v>
      </c>
      <c r="B77" s="224" t="s">
        <v>771</v>
      </c>
      <c r="C77" s="225">
        <v>550</v>
      </c>
      <c r="D77" s="710"/>
      <c r="E77" s="327"/>
    </row>
    <row r="78" spans="1:5" s="325" customFormat="1" ht="18" customHeight="1">
      <c r="A78" s="244">
        <v>70</v>
      </c>
      <c r="B78" s="224" t="s">
        <v>772</v>
      </c>
      <c r="C78" s="225">
        <v>100</v>
      </c>
      <c r="D78" s="710"/>
      <c r="E78" s="327"/>
    </row>
    <row r="79" spans="1:5" s="325" customFormat="1" ht="18" customHeight="1">
      <c r="A79" s="244">
        <v>71</v>
      </c>
      <c r="B79" s="224" t="s">
        <v>773</v>
      </c>
      <c r="C79" s="225">
        <v>100</v>
      </c>
      <c r="D79" s="710"/>
      <c r="E79" s="327"/>
    </row>
    <row r="80" spans="1:5" s="325" customFormat="1" ht="18" customHeight="1">
      <c r="A80" s="244">
        <v>72</v>
      </c>
      <c r="B80" s="224" t="s">
        <v>774</v>
      </c>
      <c r="C80" s="225">
        <v>100</v>
      </c>
      <c r="D80" s="710"/>
      <c r="E80" s="327"/>
    </row>
    <row r="81" spans="1:5" s="325" customFormat="1" ht="18" customHeight="1">
      <c r="A81" s="244">
        <v>73</v>
      </c>
      <c r="B81" s="224" t="s">
        <v>775</v>
      </c>
      <c r="C81" s="225">
        <v>100</v>
      </c>
      <c r="D81" s="710"/>
      <c r="E81" s="327"/>
    </row>
    <row r="82" spans="1:5" s="325" customFormat="1" ht="18" customHeight="1">
      <c r="A82" s="244">
        <v>74</v>
      </c>
      <c r="B82" s="224" t="s">
        <v>776</v>
      </c>
      <c r="C82" s="225">
        <v>250</v>
      </c>
      <c r="D82" s="710"/>
      <c r="E82" s="327"/>
    </row>
    <row r="83" spans="1:5" s="325" customFormat="1" ht="18" customHeight="1">
      <c r="A83" s="244">
        <v>75</v>
      </c>
      <c r="B83" s="224" t="s">
        <v>777</v>
      </c>
      <c r="C83" s="225">
        <v>100</v>
      </c>
      <c r="D83" s="710"/>
      <c r="E83" s="327"/>
    </row>
    <row r="84" spans="1:5" s="325" customFormat="1" ht="18" customHeight="1">
      <c r="A84" s="244">
        <v>76</v>
      </c>
      <c r="B84" s="224" t="s">
        <v>778</v>
      </c>
      <c r="C84" s="225">
        <v>100</v>
      </c>
      <c r="D84" s="710"/>
      <c r="E84" s="327"/>
    </row>
    <row r="85" spans="1:5" s="325" customFormat="1" ht="18" customHeight="1">
      <c r="A85" s="244">
        <v>77</v>
      </c>
      <c r="B85" s="224" t="s">
        <v>779</v>
      </c>
      <c r="C85" s="225">
        <v>200</v>
      </c>
      <c r="D85" s="710"/>
      <c r="E85" s="327"/>
    </row>
    <row r="86" spans="1:5" s="325" customFormat="1" ht="18" customHeight="1">
      <c r="A86" s="244">
        <v>78</v>
      </c>
      <c r="B86" s="224" t="s">
        <v>780</v>
      </c>
      <c r="C86" s="225">
        <v>100</v>
      </c>
      <c r="D86" s="710"/>
      <c r="E86" s="327"/>
    </row>
    <row r="87" spans="1:5" s="325" customFormat="1" ht="18" customHeight="1">
      <c r="A87" s="244">
        <v>79</v>
      </c>
      <c r="B87" s="224" t="s">
        <v>781</v>
      </c>
      <c r="C87" s="225">
        <v>100</v>
      </c>
      <c r="D87" s="710"/>
      <c r="E87" s="327"/>
    </row>
    <row r="88" spans="1:5" s="325" customFormat="1" ht="18" customHeight="1">
      <c r="A88" s="244">
        <v>80</v>
      </c>
      <c r="B88" s="224" t="s">
        <v>782</v>
      </c>
      <c r="C88" s="225">
        <v>1200</v>
      </c>
      <c r="D88" s="710"/>
      <c r="E88" s="327"/>
    </row>
    <row r="89" spans="1:5" s="325" customFormat="1" ht="18" customHeight="1">
      <c r="A89" s="244">
        <v>81</v>
      </c>
      <c r="B89" s="224" t="s">
        <v>783</v>
      </c>
      <c r="C89" s="225">
        <v>200</v>
      </c>
      <c r="D89" s="710"/>
      <c r="E89" s="327"/>
    </row>
    <row r="90" spans="1:5" s="325" customFormat="1" ht="18" customHeight="1">
      <c r="A90" s="244">
        <v>82</v>
      </c>
      <c r="B90" s="224" t="s">
        <v>745</v>
      </c>
      <c r="C90" s="225">
        <v>100</v>
      </c>
      <c r="D90" s="710"/>
      <c r="E90" s="327"/>
    </row>
    <row r="91" spans="1:5" s="325" customFormat="1" ht="18" customHeight="1">
      <c r="A91" s="244">
        <v>83</v>
      </c>
      <c r="B91" s="224" t="s">
        <v>734</v>
      </c>
      <c r="C91" s="225">
        <v>500</v>
      </c>
      <c r="D91" s="710"/>
      <c r="E91" s="327"/>
    </row>
    <row r="92" spans="1:5" s="325" customFormat="1" ht="18" customHeight="1">
      <c r="A92" s="244">
        <v>84</v>
      </c>
      <c r="B92" s="224" t="s">
        <v>759</v>
      </c>
      <c r="C92" s="225">
        <v>150</v>
      </c>
      <c r="D92" s="710"/>
      <c r="E92" s="327"/>
    </row>
    <row r="93" spans="1:5" s="325" customFormat="1" ht="18" customHeight="1">
      <c r="A93" s="244">
        <v>85</v>
      </c>
      <c r="B93" s="224" t="s">
        <v>771</v>
      </c>
      <c r="C93" s="225">
        <v>100</v>
      </c>
      <c r="D93" s="710"/>
      <c r="E93" s="327"/>
    </row>
    <row r="94" spans="1:5" s="325" customFormat="1" ht="18" customHeight="1">
      <c r="A94" s="244">
        <v>86</v>
      </c>
      <c r="B94" s="224" t="s">
        <v>776</v>
      </c>
      <c r="C94" s="225">
        <v>250</v>
      </c>
      <c r="D94" s="710"/>
      <c r="E94" s="327"/>
    </row>
    <row r="95" spans="1:5" s="325" customFormat="1" ht="18" customHeight="1">
      <c r="A95" s="244">
        <v>87</v>
      </c>
      <c r="B95" s="224" t="s">
        <v>784</v>
      </c>
      <c r="C95" s="225">
        <v>2000</v>
      </c>
      <c r="D95" s="710"/>
      <c r="E95" s="327"/>
    </row>
    <row r="96" spans="1:5" s="325" customFormat="1" ht="18" customHeight="1">
      <c r="A96" s="244">
        <v>88</v>
      </c>
      <c r="B96" s="224" t="s">
        <v>1064</v>
      </c>
      <c r="C96" s="225">
        <v>5000</v>
      </c>
      <c r="D96" s="710"/>
      <c r="E96" s="327"/>
    </row>
    <row r="97" spans="1:5" s="325" customFormat="1" ht="18" customHeight="1">
      <c r="A97" s="244">
        <v>89</v>
      </c>
      <c r="B97" s="1131" t="s">
        <v>939</v>
      </c>
      <c r="C97" s="225"/>
      <c r="D97" s="710"/>
      <c r="E97" s="327"/>
    </row>
    <row r="98" spans="1:5" s="325" customFormat="1" ht="18" customHeight="1">
      <c r="A98" s="244">
        <v>90</v>
      </c>
      <c r="B98" s="224" t="s">
        <v>888</v>
      </c>
      <c r="C98" s="1241">
        <v>200</v>
      </c>
      <c r="D98" s="710"/>
      <c r="E98" s="327"/>
    </row>
    <row r="99" spans="1:5" s="325" customFormat="1" ht="18" customHeight="1">
      <c r="A99" s="244">
        <v>91</v>
      </c>
      <c r="B99" s="224" t="s">
        <v>865</v>
      </c>
      <c r="C99" s="225">
        <v>50</v>
      </c>
      <c r="D99" s="1179"/>
      <c r="E99" s="327"/>
    </row>
    <row r="100" spans="1:5" s="325" customFormat="1" ht="18" customHeight="1">
      <c r="A100" s="244">
        <v>92</v>
      </c>
      <c r="B100" s="224" t="s">
        <v>866</v>
      </c>
      <c r="C100" s="225">
        <v>50</v>
      </c>
      <c r="D100" s="1179"/>
      <c r="E100" s="327"/>
    </row>
    <row r="101" spans="1:5" s="325" customFormat="1" ht="18" customHeight="1">
      <c r="A101" s="244">
        <v>93</v>
      </c>
      <c r="B101" s="224" t="s">
        <v>867</v>
      </c>
      <c r="C101" s="225">
        <v>30</v>
      </c>
      <c r="D101" s="1179"/>
      <c r="E101" s="327"/>
    </row>
    <row r="102" spans="1:5" s="325" customFormat="1" ht="18" customHeight="1">
      <c r="A102" s="244">
        <v>94</v>
      </c>
      <c r="B102" s="224" t="s">
        <v>870</v>
      </c>
      <c r="C102" s="225">
        <v>20</v>
      </c>
      <c r="D102" s="1179"/>
      <c r="E102" s="327"/>
    </row>
    <row r="103" spans="1:5" s="325" customFormat="1" ht="18" customHeight="1">
      <c r="A103" s="244">
        <v>95</v>
      </c>
      <c r="B103" s="224" t="s">
        <v>871</v>
      </c>
      <c r="C103" s="225">
        <v>20</v>
      </c>
      <c r="D103" s="1179"/>
      <c r="E103" s="327"/>
    </row>
    <row r="104" spans="1:5" s="325" customFormat="1" ht="18" customHeight="1">
      <c r="A104" s="244">
        <v>96</v>
      </c>
      <c r="B104" s="224" t="s">
        <v>872</v>
      </c>
      <c r="C104" s="225">
        <v>20</v>
      </c>
      <c r="D104" s="1179"/>
      <c r="E104" s="327"/>
    </row>
    <row r="105" spans="1:5" s="325" customFormat="1" ht="18" customHeight="1">
      <c r="A105" s="244">
        <v>97</v>
      </c>
      <c r="B105" s="224" t="s">
        <v>873</v>
      </c>
      <c r="C105" s="225">
        <v>50</v>
      </c>
      <c r="D105" s="1179"/>
      <c r="E105" s="327"/>
    </row>
    <row r="106" spans="1:5" s="325" customFormat="1" ht="18" customHeight="1">
      <c r="A106" s="244">
        <v>98</v>
      </c>
      <c r="B106" s="224" t="s">
        <v>874</v>
      </c>
      <c r="C106" s="225">
        <v>10</v>
      </c>
      <c r="D106" s="1179"/>
      <c r="E106" s="327"/>
    </row>
    <row r="107" spans="1:5" s="325" customFormat="1" ht="18" customHeight="1">
      <c r="A107" s="244">
        <v>99</v>
      </c>
      <c r="B107" s="224" t="s">
        <v>875</v>
      </c>
      <c r="C107" s="225">
        <v>30</v>
      </c>
      <c r="D107" s="1179"/>
      <c r="E107" s="327"/>
    </row>
    <row r="108" spans="1:5" s="325" customFormat="1" ht="18" customHeight="1">
      <c r="A108" s="244">
        <v>100</v>
      </c>
      <c r="B108" s="224" t="s">
        <v>876</v>
      </c>
      <c r="C108" s="225">
        <v>40</v>
      </c>
      <c r="D108" s="1179"/>
      <c r="E108" s="327"/>
    </row>
    <row r="109" spans="1:5" s="325" customFormat="1" ht="18" customHeight="1">
      <c r="A109" s="244">
        <v>101</v>
      </c>
      <c r="B109" s="224" t="s">
        <v>877</v>
      </c>
      <c r="C109" s="225">
        <v>20</v>
      </c>
      <c r="D109" s="1179"/>
      <c r="E109" s="327"/>
    </row>
    <row r="110" spans="1:5" s="325" customFormat="1" ht="18" customHeight="1">
      <c r="A110" s="244">
        <v>102</v>
      </c>
      <c r="B110" s="224" t="s">
        <v>878</v>
      </c>
      <c r="C110" s="225">
        <v>20</v>
      </c>
      <c r="D110" s="1179"/>
      <c r="E110" s="327"/>
    </row>
    <row r="111" spans="1:5" s="325" customFormat="1" ht="18" customHeight="1">
      <c r="A111" s="244">
        <v>103</v>
      </c>
      <c r="B111" s="224" t="s">
        <v>879</v>
      </c>
      <c r="C111" s="225">
        <v>20</v>
      </c>
      <c r="D111" s="1179"/>
      <c r="E111" s="327"/>
    </row>
    <row r="112" spans="1:5" s="325" customFormat="1" ht="18" customHeight="1">
      <c r="A112" s="244">
        <v>104</v>
      </c>
      <c r="B112" s="224" t="s">
        <v>880</v>
      </c>
      <c r="C112" s="225">
        <v>50</v>
      </c>
      <c r="D112" s="1179"/>
      <c r="E112" s="327"/>
    </row>
    <row r="113" spans="1:5" s="325" customFormat="1" ht="18" customHeight="1">
      <c r="A113" s="244">
        <v>105</v>
      </c>
      <c r="B113" s="224" t="s">
        <v>881</v>
      </c>
      <c r="C113" s="225">
        <v>20</v>
      </c>
      <c r="D113" s="1179"/>
      <c r="E113" s="327"/>
    </row>
    <row r="114" spans="1:5" s="325" customFormat="1" ht="18" customHeight="1">
      <c r="A114" s="244">
        <v>106</v>
      </c>
      <c r="B114" s="224" t="s">
        <v>882</v>
      </c>
      <c r="C114" s="225">
        <v>50</v>
      </c>
      <c r="D114" s="1179"/>
      <c r="E114" s="327"/>
    </row>
    <row r="115" spans="1:5" s="325" customFormat="1" ht="18" customHeight="1">
      <c r="A115" s="244">
        <v>107</v>
      </c>
      <c r="B115" s="224" t="s">
        <v>883</v>
      </c>
      <c r="C115" s="225">
        <v>20</v>
      </c>
      <c r="D115" s="1179"/>
      <c r="E115" s="327"/>
    </row>
    <row r="116" spans="1:5" s="325" customFormat="1" ht="18" customHeight="1">
      <c r="A116" s="244">
        <v>108</v>
      </c>
      <c r="B116" s="224" t="s">
        <v>884</v>
      </c>
      <c r="C116" s="225">
        <v>50</v>
      </c>
      <c r="D116" s="1179"/>
      <c r="E116" s="327"/>
    </row>
    <row r="117" spans="1:5" s="325" customFormat="1" ht="18" customHeight="1">
      <c r="A117" s="244">
        <v>109</v>
      </c>
      <c r="B117" s="224" t="s">
        <v>885</v>
      </c>
      <c r="C117" s="225">
        <v>50</v>
      </c>
      <c r="D117" s="1179"/>
      <c r="E117" s="327"/>
    </row>
    <row r="118" spans="1:5" s="325" customFormat="1" ht="18" customHeight="1">
      <c r="A118" s="244">
        <v>110</v>
      </c>
      <c r="B118" s="224" t="s">
        <v>886</v>
      </c>
      <c r="C118" s="225">
        <v>20</v>
      </c>
      <c r="D118" s="1179"/>
      <c r="E118" s="327"/>
    </row>
    <row r="119" spans="1:5" s="325" customFormat="1" ht="18" customHeight="1">
      <c r="A119" s="244">
        <v>111</v>
      </c>
      <c r="B119" s="224" t="s">
        <v>887</v>
      </c>
      <c r="C119" s="225">
        <v>50</v>
      </c>
      <c r="D119" s="1179"/>
      <c r="E119" s="327"/>
    </row>
    <row r="120" spans="1:5" s="325" customFormat="1" ht="18" customHeight="1">
      <c r="A120" s="244">
        <v>112</v>
      </c>
      <c r="B120" s="224" t="s">
        <v>888</v>
      </c>
      <c r="C120" s="225">
        <v>50</v>
      </c>
      <c r="D120" s="1179"/>
      <c r="E120" s="327"/>
    </row>
    <row r="121" spans="1:5" s="325" customFormat="1" ht="18" customHeight="1">
      <c r="A121" s="244">
        <v>113</v>
      </c>
      <c r="B121" s="224" t="s">
        <v>889</v>
      </c>
      <c r="C121" s="225">
        <v>50</v>
      </c>
      <c r="D121" s="1179"/>
      <c r="E121" s="327"/>
    </row>
    <row r="122" spans="1:5" s="325" customFormat="1" ht="18" customHeight="1">
      <c r="A122" s="244">
        <v>114</v>
      </c>
      <c r="B122" s="224" t="s">
        <v>890</v>
      </c>
      <c r="C122" s="225">
        <v>20</v>
      </c>
      <c r="D122" s="1179"/>
      <c r="E122" s="327"/>
    </row>
    <row r="123" spans="1:5" s="325" customFormat="1" ht="18" customHeight="1">
      <c r="A123" s="244">
        <v>115</v>
      </c>
      <c r="B123" s="224" t="s">
        <v>891</v>
      </c>
      <c r="C123" s="225">
        <v>20</v>
      </c>
      <c r="D123" s="1179"/>
      <c r="E123" s="327"/>
    </row>
    <row r="124" spans="1:5" s="325" customFormat="1" ht="18" customHeight="1">
      <c r="A124" s="244">
        <v>116</v>
      </c>
      <c r="B124" s="224" t="s">
        <v>892</v>
      </c>
      <c r="C124" s="225">
        <v>30</v>
      </c>
      <c r="D124" s="1179"/>
      <c r="E124" s="327"/>
    </row>
    <row r="125" spans="1:5" s="325" customFormat="1" ht="18" customHeight="1">
      <c r="A125" s="244">
        <v>117</v>
      </c>
      <c r="B125" s="224" t="s">
        <v>893</v>
      </c>
      <c r="C125" s="1242">
        <v>49.5</v>
      </c>
      <c r="D125" s="1179"/>
      <c r="E125" s="327"/>
    </row>
    <row r="126" spans="1:5" s="325" customFormat="1" ht="18" customHeight="1">
      <c r="A126" s="244">
        <v>118</v>
      </c>
      <c r="B126" s="224" t="s">
        <v>894</v>
      </c>
      <c r="C126" s="1242">
        <v>49.5</v>
      </c>
      <c r="D126" s="1179"/>
      <c r="E126" s="327"/>
    </row>
    <row r="127" spans="1:5" s="325" customFormat="1" ht="18" customHeight="1">
      <c r="A127" s="244">
        <v>119</v>
      </c>
      <c r="B127" s="224" t="s">
        <v>895</v>
      </c>
      <c r="C127" s="225">
        <v>30</v>
      </c>
      <c r="D127" s="1179"/>
      <c r="E127" s="327"/>
    </row>
    <row r="128" spans="1:5" s="325" customFormat="1" ht="18" customHeight="1">
      <c r="A128" s="244">
        <v>120</v>
      </c>
      <c r="B128" s="224" t="s">
        <v>896</v>
      </c>
      <c r="C128" s="225">
        <v>20</v>
      </c>
      <c r="D128" s="1179"/>
      <c r="E128" s="327"/>
    </row>
    <row r="129" spans="1:5" s="325" customFormat="1" ht="18" customHeight="1">
      <c r="A129" s="244">
        <v>121</v>
      </c>
      <c r="B129" s="224" t="s">
        <v>897</v>
      </c>
      <c r="C129" s="225">
        <v>50</v>
      </c>
      <c r="D129" s="1179"/>
      <c r="E129" s="327"/>
    </row>
    <row r="130" spans="1:5" s="325" customFormat="1" ht="18" customHeight="1">
      <c r="A130" s="244">
        <v>122</v>
      </c>
      <c r="B130" s="224" t="s">
        <v>898</v>
      </c>
      <c r="C130" s="225">
        <v>20</v>
      </c>
      <c r="D130" s="1179"/>
      <c r="E130" s="327"/>
    </row>
    <row r="131" spans="1:5" s="325" customFormat="1" ht="18" customHeight="1">
      <c r="A131" s="244">
        <v>123</v>
      </c>
      <c r="B131" s="224" t="s">
        <v>899</v>
      </c>
      <c r="C131" s="225">
        <v>20</v>
      </c>
      <c r="D131" s="1179"/>
      <c r="E131" s="327"/>
    </row>
    <row r="132" spans="1:5" s="325" customFormat="1" ht="18" customHeight="1">
      <c r="A132" s="244">
        <v>124</v>
      </c>
      <c r="B132" s="224" t="s">
        <v>900</v>
      </c>
      <c r="C132" s="225">
        <v>30</v>
      </c>
      <c r="D132" s="1179"/>
      <c r="E132" s="327"/>
    </row>
    <row r="133" spans="1:5" s="325" customFormat="1" ht="18" customHeight="1">
      <c r="A133" s="244">
        <v>125</v>
      </c>
      <c r="B133" s="224" t="s">
        <v>901</v>
      </c>
      <c r="C133" s="225">
        <v>30</v>
      </c>
      <c r="D133" s="1179"/>
      <c r="E133" s="327"/>
    </row>
    <row r="134" spans="1:5" s="325" customFormat="1" ht="18" customHeight="1">
      <c r="A134" s="244">
        <v>126</v>
      </c>
      <c r="B134" s="224" t="s">
        <v>902</v>
      </c>
      <c r="C134" s="225">
        <v>20</v>
      </c>
      <c r="D134" s="1179"/>
      <c r="E134" s="327"/>
    </row>
    <row r="135" spans="1:5" s="325" customFormat="1" ht="18" customHeight="1">
      <c r="A135" s="244">
        <v>127</v>
      </c>
      <c r="B135" s="224" t="s">
        <v>903</v>
      </c>
      <c r="C135" s="225">
        <v>45</v>
      </c>
      <c r="D135" s="1179"/>
      <c r="E135" s="327"/>
    </row>
    <row r="136" spans="1:5" s="325" customFormat="1" ht="18" customHeight="1">
      <c r="A136" s="244">
        <v>128</v>
      </c>
      <c r="B136" s="224" t="s">
        <v>904</v>
      </c>
      <c r="C136" s="225">
        <v>30</v>
      </c>
      <c r="D136" s="1179"/>
      <c r="E136" s="327"/>
    </row>
    <row r="137" spans="1:5" s="325" customFormat="1" ht="18" customHeight="1">
      <c r="A137" s="244">
        <v>129</v>
      </c>
      <c r="B137" s="224" t="s">
        <v>905</v>
      </c>
      <c r="C137" s="225">
        <v>50</v>
      </c>
      <c r="D137" s="1179"/>
      <c r="E137" s="327"/>
    </row>
    <row r="138" spans="1:5" s="325" customFormat="1" ht="18" customHeight="1">
      <c r="A138" s="244">
        <v>130</v>
      </c>
      <c r="B138" s="224" t="s">
        <v>906</v>
      </c>
      <c r="C138" s="225">
        <v>45</v>
      </c>
      <c r="D138" s="1179"/>
      <c r="E138" s="327"/>
    </row>
    <row r="139" spans="1:5" s="325" customFormat="1" ht="18" customHeight="1">
      <c r="A139" s="244">
        <v>131</v>
      </c>
      <c r="B139" s="224" t="s">
        <v>907</v>
      </c>
      <c r="C139" s="225">
        <v>50</v>
      </c>
      <c r="D139" s="1179"/>
      <c r="E139" s="327"/>
    </row>
    <row r="140" spans="1:5" s="325" customFormat="1" ht="18" customHeight="1">
      <c r="A140" s="244">
        <v>132</v>
      </c>
      <c r="B140" s="224" t="s">
        <v>908</v>
      </c>
      <c r="C140" s="225">
        <v>50</v>
      </c>
      <c r="D140" s="1179"/>
      <c r="E140" s="327"/>
    </row>
    <row r="141" spans="1:5" s="325" customFormat="1" ht="18" customHeight="1">
      <c r="A141" s="244">
        <v>133</v>
      </c>
      <c r="B141" s="224" t="s">
        <v>909</v>
      </c>
      <c r="C141" s="1242">
        <v>49.5</v>
      </c>
      <c r="D141" s="1179"/>
      <c r="E141" s="327"/>
    </row>
    <row r="142" spans="1:5" s="325" customFormat="1" ht="18" customHeight="1">
      <c r="A142" s="244">
        <v>134</v>
      </c>
      <c r="B142" s="224" t="s">
        <v>910</v>
      </c>
      <c r="C142" s="225">
        <v>20</v>
      </c>
      <c r="D142" s="1179"/>
      <c r="E142" s="327"/>
    </row>
    <row r="143" spans="1:5" s="325" customFormat="1" ht="18" customHeight="1">
      <c r="A143" s="244">
        <v>135</v>
      </c>
      <c r="B143" s="224" t="s">
        <v>911</v>
      </c>
      <c r="C143" s="225">
        <v>50</v>
      </c>
      <c r="D143" s="1179"/>
      <c r="E143" s="327"/>
    </row>
    <row r="144" spans="1:5" s="325" customFormat="1" ht="18" customHeight="1">
      <c r="A144" s="244">
        <v>136</v>
      </c>
      <c r="B144" s="224" t="s">
        <v>913</v>
      </c>
      <c r="C144" s="1242">
        <v>49.5</v>
      </c>
      <c r="D144" s="1179"/>
      <c r="E144" s="327"/>
    </row>
    <row r="145" spans="1:5" s="325" customFormat="1" ht="18" customHeight="1">
      <c r="A145" s="244">
        <v>137</v>
      </c>
      <c r="B145" s="224" t="s">
        <v>914</v>
      </c>
      <c r="C145" s="225">
        <v>50</v>
      </c>
      <c r="D145" s="1179"/>
      <c r="E145" s="327"/>
    </row>
    <row r="146" spans="1:5" s="325" customFormat="1" ht="18" customHeight="1">
      <c r="A146" s="244">
        <v>138</v>
      </c>
      <c r="B146" s="224" t="s">
        <v>916</v>
      </c>
      <c r="C146" s="225">
        <v>100</v>
      </c>
      <c r="D146" s="1179"/>
      <c r="E146" s="327"/>
    </row>
    <row r="147" spans="1:5" s="325" customFormat="1" ht="18" customHeight="1">
      <c r="A147" s="244">
        <v>139</v>
      </c>
      <c r="B147" s="224" t="s">
        <v>917</v>
      </c>
      <c r="C147" s="225">
        <v>50</v>
      </c>
      <c r="D147" s="1179"/>
      <c r="E147" s="327"/>
    </row>
    <row r="148" spans="1:5" s="325" customFormat="1" ht="18" customHeight="1">
      <c r="A148" s="244">
        <v>140</v>
      </c>
      <c r="B148" s="224" t="s">
        <v>918</v>
      </c>
      <c r="C148" s="225">
        <v>50</v>
      </c>
      <c r="D148" s="1179"/>
      <c r="E148" s="327"/>
    </row>
    <row r="149" spans="1:5" s="325" customFormat="1" ht="18" customHeight="1">
      <c r="A149" s="244">
        <v>141</v>
      </c>
      <c r="B149" s="224" t="s">
        <v>867</v>
      </c>
      <c r="C149" s="225">
        <v>60</v>
      </c>
      <c r="D149" s="1179"/>
      <c r="E149" s="327"/>
    </row>
    <row r="150" spans="1:5" s="325" customFormat="1" ht="18" customHeight="1">
      <c r="A150" s="244">
        <v>142</v>
      </c>
      <c r="B150" s="224" t="s">
        <v>868</v>
      </c>
      <c r="C150" s="225">
        <v>50</v>
      </c>
      <c r="D150" s="1179"/>
      <c r="E150" s="327"/>
    </row>
    <row r="151" spans="1:5" s="325" customFormat="1" ht="18" customHeight="1">
      <c r="A151" s="244">
        <v>143</v>
      </c>
      <c r="B151" s="224" t="s">
        <v>919</v>
      </c>
      <c r="C151" s="225">
        <v>50</v>
      </c>
      <c r="D151" s="1179"/>
      <c r="E151" s="327"/>
    </row>
    <row r="152" spans="1:5" s="325" customFormat="1" ht="18" customHeight="1">
      <c r="A152" s="244">
        <v>144</v>
      </c>
      <c r="B152" s="224" t="s">
        <v>920</v>
      </c>
      <c r="C152" s="225">
        <v>100</v>
      </c>
      <c r="D152" s="1179"/>
      <c r="E152" s="327"/>
    </row>
    <row r="153" spans="1:5" s="325" customFormat="1" ht="18" customHeight="1">
      <c r="A153" s="244">
        <v>145</v>
      </c>
      <c r="B153" s="224" t="s">
        <v>869</v>
      </c>
      <c r="C153" s="225">
        <v>30</v>
      </c>
      <c r="D153" s="1179"/>
      <c r="E153" s="327"/>
    </row>
    <row r="154" spans="1:5" s="325" customFormat="1" ht="18" customHeight="1">
      <c r="A154" s="244">
        <v>146</v>
      </c>
      <c r="B154" s="224" t="s">
        <v>921</v>
      </c>
      <c r="C154" s="225">
        <v>100</v>
      </c>
      <c r="D154" s="1179"/>
      <c r="E154" s="327"/>
    </row>
    <row r="155" spans="1:5" s="325" customFormat="1" ht="18" customHeight="1">
      <c r="A155" s="244">
        <v>147</v>
      </c>
      <c r="B155" s="224" t="s">
        <v>871</v>
      </c>
      <c r="C155" s="225">
        <v>50</v>
      </c>
      <c r="D155" s="1179"/>
      <c r="E155" s="327"/>
    </row>
    <row r="156" spans="1:5" s="325" customFormat="1" ht="18" customHeight="1">
      <c r="A156" s="244">
        <v>148</v>
      </c>
      <c r="B156" s="224" t="s">
        <v>922</v>
      </c>
      <c r="C156" s="225">
        <v>100</v>
      </c>
      <c r="D156" s="1179"/>
      <c r="E156" s="327"/>
    </row>
    <row r="157" spans="1:5" s="325" customFormat="1" ht="18" customHeight="1">
      <c r="A157" s="244">
        <v>149</v>
      </c>
      <c r="B157" s="224" t="s">
        <v>923</v>
      </c>
      <c r="C157" s="225">
        <v>100</v>
      </c>
      <c r="D157" s="1179"/>
      <c r="E157" s="327"/>
    </row>
    <row r="158" spans="1:5" s="325" customFormat="1" ht="18" customHeight="1">
      <c r="A158" s="244">
        <v>150</v>
      </c>
      <c r="B158" s="224" t="s">
        <v>924</v>
      </c>
      <c r="C158" s="225">
        <v>150</v>
      </c>
      <c r="D158" s="1179"/>
      <c r="E158" s="327"/>
    </row>
    <row r="159" spans="1:5" s="325" customFormat="1" ht="18" customHeight="1">
      <c r="A159" s="244">
        <v>151</v>
      </c>
      <c r="B159" s="224" t="s">
        <v>925</v>
      </c>
      <c r="C159" s="225">
        <v>100</v>
      </c>
      <c r="D159" s="1179"/>
      <c r="E159" s="327"/>
    </row>
    <row r="160" spans="1:5" s="325" customFormat="1" ht="18" customHeight="1">
      <c r="A160" s="244">
        <v>152</v>
      </c>
      <c r="B160" s="224" t="s">
        <v>873</v>
      </c>
      <c r="C160" s="225">
        <v>100</v>
      </c>
      <c r="D160" s="1179"/>
      <c r="E160" s="327"/>
    </row>
    <row r="161" spans="1:5" s="325" customFormat="1" ht="18" customHeight="1">
      <c r="A161" s="244">
        <v>153</v>
      </c>
      <c r="B161" s="224" t="s">
        <v>926</v>
      </c>
      <c r="C161" s="225">
        <v>50</v>
      </c>
      <c r="D161" s="1179"/>
      <c r="E161" s="327"/>
    </row>
    <row r="162" spans="1:5" s="325" customFormat="1" ht="18" customHeight="1">
      <c r="A162" s="244">
        <v>154</v>
      </c>
      <c r="B162" s="224" t="s">
        <v>875</v>
      </c>
      <c r="C162" s="225">
        <v>80</v>
      </c>
      <c r="D162" s="1179"/>
      <c r="E162" s="327"/>
    </row>
    <row r="163" spans="1:5" s="325" customFormat="1" ht="18" customHeight="1">
      <c r="A163" s="244">
        <v>155</v>
      </c>
      <c r="B163" s="224" t="s">
        <v>927</v>
      </c>
      <c r="C163" s="225">
        <v>50</v>
      </c>
      <c r="D163" s="1179"/>
      <c r="E163" s="327"/>
    </row>
    <row r="164" spans="1:5" s="325" customFormat="1" ht="18" customHeight="1">
      <c r="A164" s="244">
        <v>156</v>
      </c>
      <c r="B164" s="224" t="s">
        <v>928</v>
      </c>
      <c r="C164" s="225">
        <v>50</v>
      </c>
      <c r="D164" s="1179"/>
      <c r="E164" s="327"/>
    </row>
    <row r="165" spans="1:5" s="325" customFormat="1" ht="18" customHeight="1">
      <c r="A165" s="244">
        <v>157</v>
      </c>
      <c r="B165" s="224" t="s">
        <v>877</v>
      </c>
      <c r="C165" s="225">
        <v>50</v>
      </c>
      <c r="D165" s="1179"/>
      <c r="E165" s="327"/>
    </row>
    <row r="166" spans="1:5" s="325" customFormat="1" ht="18" customHeight="1">
      <c r="A166" s="244">
        <v>158</v>
      </c>
      <c r="B166" s="224" t="s">
        <v>878</v>
      </c>
      <c r="C166" s="225">
        <v>50</v>
      </c>
      <c r="D166" s="1179"/>
      <c r="E166" s="327"/>
    </row>
    <row r="167" spans="1:5" s="325" customFormat="1" ht="18" customHeight="1">
      <c r="A167" s="244">
        <v>159</v>
      </c>
      <c r="B167" s="224" t="s">
        <v>879</v>
      </c>
      <c r="C167" s="225">
        <v>50</v>
      </c>
      <c r="D167" s="1179"/>
      <c r="E167" s="327"/>
    </row>
    <row r="168" spans="1:5" s="325" customFormat="1" ht="18" customHeight="1">
      <c r="A168" s="244">
        <v>160</v>
      </c>
      <c r="B168" s="224" t="s">
        <v>880</v>
      </c>
      <c r="C168" s="225">
        <v>40</v>
      </c>
      <c r="D168" s="1179"/>
      <c r="E168" s="327"/>
    </row>
    <row r="169" spans="1:5" s="325" customFormat="1" ht="18" customHeight="1">
      <c r="A169" s="244">
        <v>161</v>
      </c>
      <c r="B169" s="224" t="s">
        <v>929</v>
      </c>
      <c r="C169" s="225">
        <v>40</v>
      </c>
      <c r="D169" s="1179"/>
      <c r="E169" s="327"/>
    </row>
    <row r="170" spans="1:5" s="325" customFormat="1" ht="18" customHeight="1">
      <c r="A170" s="244">
        <v>162</v>
      </c>
      <c r="B170" s="224" t="s">
        <v>881</v>
      </c>
      <c r="C170" s="225">
        <v>40</v>
      </c>
      <c r="D170" s="1179"/>
      <c r="E170" s="327"/>
    </row>
    <row r="171" spans="1:5" s="325" customFormat="1" ht="18" customHeight="1">
      <c r="A171" s="244">
        <v>163</v>
      </c>
      <c r="B171" s="224" t="s">
        <v>930</v>
      </c>
      <c r="C171" s="225">
        <v>40</v>
      </c>
      <c r="D171" s="1179"/>
      <c r="E171" s="327"/>
    </row>
    <row r="172" spans="1:5" s="325" customFormat="1" ht="18" customHeight="1">
      <c r="A172" s="244">
        <v>164</v>
      </c>
      <c r="B172" s="224" t="s">
        <v>882</v>
      </c>
      <c r="C172" s="225">
        <v>100</v>
      </c>
      <c r="D172" s="1179"/>
      <c r="E172" s="327"/>
    </row>
    <row r="173" spans="1:5" s="325" customFormat="1" ht="18" customHeight="1">
      <c r="A173" s="244">
        <v>165</v>
      </c>
      <c r="B173" s="224" t="s">
        <v>931</v>
      </c>
      <c r="C173" s="225">
        <v>50</v>
      </c>
      <c r="D173" s="1179"/>
      <c r="E173" s="327"/>
    </row>
    <row r="174" spans="1:5" s="325" customFormat="1" ht="18" customHeight="1">
      <c r="A174" s="244">
        <v>166</v>
      </c>
      <c r="B174" s="224" t="s">
        <v>883</v>
      </c>
      <c r="C174" s="225">
        <v>100</v>
      </c>
      <c r="D174" s="1179"/>
      <c r="E174" s="327"/>
    </row>
    <row r="175" spans="1:5" s="325" customFormat="1" ht="18" customHeight="1">
      <c r="A175" s="244">
        <v>167</v>
      </c>
      <c r="B175" s="224" t="s">
        <v>932</v>
      </c>
      <c r="C175" s="225">
        <v>100</v>
      </c>
      <c r="D175" s="1179"/>
      <c r="E175" s="327"/>
    </row>
    <row r="176" spans="1:5" s="325" customFormat="1" ht="18" customHeight="1">
      <c r="A176" s="244">
        <v>168</v>
      </c>
      <c r="B176" s="224" t="s">
        <v>884</v>
      </c>
      <c r="C176" s="225">
        <v>100</v>
      </c>
      <c r="D176" s="1179"/>
      <c r="E176" s="327"/>
    </row>
    <row r="177" spans="1:5" s="325" customFormat="1" ht="18" customHeight="1">
      <c r="A177" s="244">
        <v>169</v>
      </c>
      <c r="B177" s="224" t="s">
        <v>885</v>
      </c>
      <c r="C177" s="225">
        <v>100</v>
      </c>
      <c r="D177" s="1179"/>
      <c r="E177" s="327"/>
    </row>
    <row r="178" spans="1:5" s="325" customFormat="1" ht="18" customHeight="1">
      <c r="A178" s="244">
        <v>170</v>
      </c>
      <c r="B178" s="224" t="s">
        <v>933</v>
      </c>
      <c r="C178" s="225">
        <v>50</v>
      </c>
      <c r="D178" s="1179"/>
      <c r="E178" s="327"/>
    </row>
    <row r="179" spans="1:5" s="325" customFormat="1" ht="18" customHeight="1">
      <c r="A179" s="244">
        <v>171</v>
      </c>
      <c r="B179" s="224" t="s">
        <v>886</v>
      </c>
      <c r="C179" s="225">
        <v>22</v>
      </c>
      <c r="D179" s="1179"/>
      <c r="E179" s="327"/>
    </row>
    <row r="180" spans="1:5" s="325" customFormat="1" ht="18" customHeight="1">
      <c r="A180" s="244">
        <v>172</v>
      </c>
      <c r="B180" s="224" t="s">
        <v>887</v>
      </c>
      <c r="C180" s="225">
        <v>50</v>
      </c>
      <c r="D180" s="1179"/>
      <c r="E180" s="327"/>
    </row>
    <row r="181" spans="1:5" s="325" customFormat="1" ht="18" customHeight="1">
      <c r="A181" s="244">
        <v>173</v>
      </c>
      <c r="B181" s="224" t="s">
        <v>888</v>
      </c>
      <c r="C181" s="225">
        <v>100</v>
      </c>
      <c r="D181" s="1179"/>
      <c r="E181" s="327"/>
    </row>
    <row r="182" spans="1:5" s="325" customFormat="1" ht="18" customHeight="1">
      <c r="A182" s="244">
        <v>174</v>
      </c>
      <c r="B182" s="224" t="s">
        <v>934</v>
      </c>
      <c r="C182" s="225">
        <v>60</v>
      </c>
      <c r="D182" s="1179"/>
      <c r="E182" s="327"/>
    </row>
    <row r="183" spans="1:5" s="325" customFormat="1" ht="18" customHeight="1">
      <c r="A183" s="244">
        <v>175</v>
      </c>
      <c r="B183" s="224" t="s">
        <v>935</v>
      </c>
      <c r="C183" s="225">
        <v>50</v>
      </c>
      <c r="D183" s="1179"/>
      <c r="E183" s="327"/>
    </row>
    <row r="184" spans="1:5" s="325" customFormat="1" ht="18" customHeight="1">
      <c r="A184" s="244">
        <v>176</v>
      </c>
      <c r="B184" s="224" t="s">
        <v>889</v>
      </c>
      <c r="C184" s="225">
        <v>50</v>
      </c>
      <c r="D184" s="1179"/>
      <c r="E184" s="327"/>
    </row>
    <row r="185" spans="1:5" s="325" customFormat="1" ht="18" customHeight="1">
      <c r="A185" s="244">
        <v>177</v>
      </c>
      <c r="B185" s="224" t="s">
        <v>890</v>
      </c>
      <c r="C185" s="225">
        <v>50</v>
      </c>
      <c r="D185" s="1179"/>
      <c r="E185" s="327"/>
    </row>
    <row r="186" spans="1:5" s="325" customFormat="1" ht="18" customHeight="1">
      <c r="A186" s="244">
        <v>178</v>
      </c>
      <c r="B186" s="224" t="s">
        <v>894</v>
      </c>
      <c r="C186" s="225">
        <v>100</v>
      </c>
      <c r="D186" s="1179"/>
      <c r="E186" s="327"/>
    </row>
    <row r="187" spans="1:5" s="325" customFormat="1" ht="18" customHeight="1">
      <c r="A187" s="244">
        <v>179</v>
      </c>
      <c r="B187" s="224" t="s">
        <v>900</v>
      </c>
      <c r="C187" s="225">
        <v>100</v>
      </c>
      <c r="D187" s="1179"/>
      <c r="E187" s="327"/>
    </row>
    <row r="188" spans="1:5" s="325" customFormat="1" ht="18" customHeight="1">
      <c r="A188" s="244">
        <v>180</v>
      </c>
      <c r="B188" s="224" t="s">
        <v>901</v>
      </c>
      <c r="C188" s="225">
        <v>40</v>
      </c>
      <c r="D188" s="1179"/>
      <c r="E188" s="327"/>
    </row>
    <row r="189" spans="1:5" s="325" customFormat="1" ht="18" customHeight="1">
      <c r="A189" s="244">
        <v>181</v>
      </c>
      <c r="B189" s="224" t="s">
        <v>903</v>
      </c>
      <c r="C189" s="225">
        <v>50</v>
      </c>
      <c r="D189" s="1179"/>
      <c r="E189" s="327"/>
    </row>
    <row r="190" spans="1:5" s="325" customFormat="1" ht="18" customHeight="1">
      <c r="A190" s="244">
        <v>182</v>
      </c>
      <c r="B190" s="224" t="s">
        <v>904</v>
      </c>
      <c r="C190" s="225">
        <v>50</v>
      </c>
      <c r="D190" s="1179"/>
      <c r="E190" s="327"/>
    </row>
    <row r="191" spans="1:5" s="325" customFormat="1" ht="18" customHeight="1">
      <c r="A191" s="244">
        <v>183</v>
      </c>
      <c r="B191" s="224" t="s">
        <v>905</v>
      </c>
      <c r="C191" s="225">
        <v>50</v>
      </c>
      <c r="D191" s="1179"/>
      <c r="E191" s="327"/>
    </row>
    <row r="192" spans="1:5" s="325" customFormat="1" ht="18" customHeight="1">
      <c r="A192" s="244">
        <v>184</v>
      </c>
      <c r="B192" s="224" t="s">
        <v>936</v>
      </c>
      <c r="C192" s="225">
        <v>50</v>
      </c>
      <c r="D192" s="1179"/>
      <c r="E192" s="327"/>
    </row>
    <row r="193" spans="1:5" s="325" customFormat="1" ht="18" customHeight="1">
      <c r="A193" s="244">
        <v>185</v>
      </c>
      <c r="B193" s="224" t="s">
        <v>937</v>
      </c>
      <c r="C193" s="225">
        <v>100</v>
      </c>
      <c r="D193" s="1179"/>
      <c r="E193" s="327"/>
    </row>
    <row r="194" spans="1:5" s="325" customFormat="1" ht="18" customHeight="1">
      <c r="A194" s="244">
        <v>186</v>
      </c>
      <c r="B194" s="224" t="s">
        <v>907</v>
      </c>
      <c r="C194" s="225">
        <v>50</v>
      </c>
      <c r="D194" s="1179"/>
      <c r="E194" s="327"/>
    </row>
    <row r="195" spans="1:5" s="325" customFormat="1" ht="18" customHeight="1">
      <c r="A195" s="244">
        <v>187</v>
      </c>
      <c r="B195" s="224" t="s">
        <v>908</v>
      </c>
      <c r="C195" s="225">
        <v>50</v>
      </c>
      <c r="D195" s="1179"/>
      <c r="E195" s="327"/>
    </row>
    <row r="196" spans="1:5" s="325" customFormat="1" ht="18" customHeight="1">
      <c r="A196" s="244">
        <v>188</v>
      </c>
      <c r="B196" s="224" t="s">
        <v>909</v>
      </c>
      <c r="C196" s="225">
        <v>80</v>
      </c>
      <c r="D196" s="1179"/>
      <c r="E196" s="327"/>
    </row>
    <row r="197" spans="1:5" s="325" customFormat="1" ht="18" customHeight="1">
      <c r="A197" s="244">
        <v>189</v>
      </c>
      <c r="B197" s="224" t="s">
        <v>910</v>
      </c>
      <c r="C197" s="225">
        <v>50</v>
      </c>
      <c r="D197" s="1179"/>
      <c r="E197" s="327"/>
    </row>
    <row r="198" spans="1:5" s="325" customFormat="1" ht="18" customHeight="1">
      <c r="A198" s="244">
        <v>190</v>
      </c>
      <c r="B198" s="224" t="s">
        <v>912</v>
      </c>
      <c r="C198" s="225">
        <v>50</v>
      </c>
      <c r="D198" s="1179"/>
      <c r="E198" s="327"/>
    </row>
    <row r="199" spans="1:5" s="325" customFormat="1" ht="18" customHeight="1">
      <c r="A199" s="244">
        <v>191</v>
      </c>
      <c r="B199" s="224" t="s">
        <v>938</v>
      </c>
      <c r="C199" s="225">
        <v>100</v>
      </c>
      <c r="D199" s="1179"/>
      <c r="E199" s="327"/>
    </row>
    <row r="200" spans="1:5" s="325" customFormat="1" ht="18" customHeight="1">
      <c r="A200" s="244">
        <v>192</v>
      </c>
      <c r="B200" s="224" t="s">
        <v>913</v>
      </c>
      <c r="C200" s="225">
        <v>50</v>
      </c>
      <c r="D200" s="1179"/>
      <c r="E200" s="327"/>
    </row>
    <row r="201" spans="1:5" s="325" customFormat="1" ht="18" customHeight="1">
      <c r="A201" s="244">
        <v>193</v>
      </c>
      <c r="B201" s="224" t="s">
        <v>914</v>
      </c>
      <c r="C201" s="225">
        <v>100</v>
      </c>
      <c r="D201" s="1179"/>
      <c r="E201" s="327"/>
    </row>
    <row r="202" spans="1:5" s="325" customFormat="1" ht="18" customHeight="1">
      <c r="A202" s="244">
        <v>194</v>
      </c>
      <c r="B202" s="224" t="s">
        <v>915</v>
      </c>
      <c r="C202" s="225">
        <v>50</v>
      </c>
      <c r="D202" s="1179"/>
      <c r="E202" s="327"/>
    </row>
    <row r="203" spans="1:5" s="325" customFormat="1" ht="18" customHeight="1">
      <c r="A203" s="244">
        <v>195</v>
      </c>
      <c r="B203" s="1131" t="s">
        <v>156</v>
      </c>
      <c r="C203" s="225"/>
      <c r="D203" s="710"/>
      <c r="E203" s="327"/>
    </row>
    <row r="204" spans="1:5" s="325" customFormat="1" ht="18" customHeight="1">
      <c r="A204" s="244">
        <v>196</v>
      </c>
      <c r="B204" s="1182" t="s">
        <v>659</v>
      </c>
      <c r="C204" s="225"/>
      <c r="D204" s="710"/>
      <c r="E204" s="327"/>
    </row>
    <row r="205" spans="1:5" s="325" customFormat="1" ht="18" customHeight="1">
      <c r="A205" s="244">
        <v>197</v>
      </c>
      <c r="B205" s="224" t="s">
        <v>942</v>
      </c>
      <c r="C205" s="225">
        <v>100</v>
      </c>
      <c r="D205" s="710"/>
      <c r="E205" s="327"/>
    </row>
    <row r="206" spans="1:5" s="325" customFormat="1" ht="18" customHeight="1">
      <c r="A206" s="244">
        <v>198</v>
      </c>
      <c r="B206" s="224" t="s">
        <v>884</v>
      </c>
      <c r="C206" s="225">
        <v>250</v>
      </c>
      <c r="D206" s="710"/>
      <c r="E206" s="327"/>
    </row>
    <row r="207" spans="1:5" s="325" customFormat="1" ht="18" customHeight="1">
      <c r="A207" s="244">
        <v>199</v>
      </c>
      <c r="B207" s="224" t="s">
        <v>943</v>
      </c>
      <c r="C207" s="225">
        <v>20</v>
      </c>
      <c r="D207" s="710"/>
      <c r="E207" s="327"/>
    </row>
    <row r="208" spans="1:5" s="325" customFormat="1" ht="18" customHeight="1">
      <c r="A208" s="244">
        <v>200</v>
      </c>
      <c r="B208" s="224" t="s">
        <v>944</v>
      </c>
      <c r="C208" s="225">
        <v>300</v>
      </c>
      <c r="D208" s="710"/>
      <c r="E208" s="327"/>
    </row>
    <row r="209" spans="1:5" s="325" customFormat="1" ht="18" customHeight="1">
      <c r="A209" s="244">
        <v>201</v>
      </c>
      <c r="B209" s="224" t="s">
        <v>1003</v>
      </c>
      <c r="C209" s="225">
        <v>410</v>
      </c>
      <c r="D209" s="710"/>
      <c r="E209" s="327"/>
    </row>
    <row r="210" spans="1:5" s="325" customFormat="1" ht="18" customHeight="1">
      <c r="A210" s="244">
        <v>202</v>
      </c>
      <c r="B210" s="1182" t="s">
        <v>945</v>
      </c>
      <c r="C210" s="225"/>
      <c r="D210" s="710"/>
      <c r="E210" s="327"/>
    </row>
    <row r="211" spans="1:5" s="325" customFormat="1" ht="18" customHeight="1">
      <c r="A211" s="244">
        <v>203</v>
      </c>
      <c r="B211" s="224" t="s">
        <v>946</v>
      </c>
      <c r="C211" s="225">
        <v>400</v>
      </c>
      <c r="D211" s="710"/>
      <c r="E211" s="327"/>
    </row>
    <row r="212" spans="1:5" s="325" customFormat="1" ht="18" customHeight="1">
      <c r="A212" s="244">
        <v>204</v>
      </c>
      <c r="B212" s="224" t="s">
        <v>947</v>
      </c>
      <c r="C212" s="225">
        <v>50</v>
      </c>
      <c r="D212" s="710"/>
      <c r="E212" s="327"/>
    </row>
    <row r="213" spans="1:5" s="325" customFormat="1" ht="18" customHeight="1">
      <c r="A213" s="244">
        <v>205</v>
      </c>
      <c r="B213" s="224" t="s">
        <v>948</v>
      </c>
      <c r="C213" s="225">
        <v>50</v>
      </c>
      <c r="D213" s="710"/>
      <c r="E213" s="327"/>
    </row>
    <row r="214" spans="1:5" s="325" customFormat="1" ht="18" customHeight="1">
      <c r="A214" s="244">
        <v>206</v>
      </c>
      <c r="B214" s="224" t="s">
        <v>949</v>
      </c>
      <c r="C214" s="225">
        <v>200</v>
      </c>
      <c r="D214" s="710"/>
      <c r="E214" s="327"/>
    </row>
    <row r="215" spans="1:5" s="325" customFormat="1" ht="18" customHeight="1">
      <c r="A215" s="244">
        <v>207</v>
      </c>
      <c r="B215" s="224" t="s">
        <v>1016</v>
      </c>
      <c r="C215" s="225">
        <v>100</v>
      </c>
      <c r="D215" s="710"/>
      <c r="E215" s="327"/>
    </row>
    <row r="216" spans="1:5" s="325" customFormat="1" ht="30.75" customHeight="1">
      <c r="A216" s="244">
        <v>208</v>
      </c>
      <c r="B216" s="224" t="s">
        <v>986</v>
      </c>
      <c r="C216" s="225">
        <v>50</v>
      </c>
      <c r="D216" s="710"/>
      <c r="E216" s="327"/>
    </row>
    <row r="217" spans="1:5" s="325" customFormat="1" ht="18" customHeight="1">
      <c r="A217" s="244">
        <v>209</v>
      </c>
      <c r="B217" s="224" t="s">
        <v>1095</v>
      </c>
      <c r="C217" s="225">
        <v>100</v>
      </c>
      <c r="D217" s="710"/>
      <c r="E217" s="327"/>
    </row>
    <row r="218" spans="1:5" s="325" customFormat="1" ht="18" customHeight="1">
      <c r="A218" s="244">
        <v>210</v>
      </c>
      <c r="B218" s="224" t="s">
        <v>1210</v>
      </c>
      <c r="C218" s="225">
        <v>50</v>
      </c>
      <c r="D218" s="710"/>
      <c r="E218" s="327"/>
    </row>
    <row r="219" spans="1:5" s="325" customFormat="1" ht="18" customHeight="1">
      <c r="A219" s="244">
        <v>211</v>
      </c>
      <c r="B219" s="1182" t="s">
        <v>950</v>
      </c>
      <c r="C219" s="225"/>
      <c r="D219" s="710"/>
      <c r="E219" s="327"/>
    </row>
    <row r="220" spans="1:5" s="325" customFormat="1" ht="18" customHeight="1">
      <c r="A220" s="244">
        <v>212</v>
      </c>
      <c r="B220" s="224" t="s">
        <v>967</v>
      </c>
      <c r="C220" s="225">
        <v>50</v>
      </c>
      <c r="D220" s="710"/>
      <c r="E220" s="327"/>
    </row>
    <row r="221" spans="1:5" s="325" customFormat="1" ht="39.75" customHeight="1">
      <c r="A221" s="244">
        <v>213</v>
      </c>
      <c r="B221" s="1181" t="s">
        <v>968</v>
      </c>
      <c r="C221" s="1243">
        <v>50</v>
      </c>
      <c r="D221" s="710"/>
      <c r="E221" s="327"/>
    </row>
    <row r="222" spans="1:5" s="325" customFormat="1" ht="24" customHeight="1">
      <c r="A222" s="244">
        <v>214</v>
      </c>
      <c r="B222" s="1181" t="s">
        <v>969</v>
      </c>
      <c r="C222" s="1243">
        <v>400</v>
      </c>
      <c r="D222" s="710"/>
      <c r="E222" s="327"/>
    </row>
    <row r="223" spans="1:5" s="325" customFormat="1" ht="33" customHeight="1">
      <c r="A223" s="244">
        <v>215</v>
      </c>
      <c r="B223" s="1181" t="s">
        <v>970</v>
      </c>
      <c r="C223" s="1243">
        <v>50</v>
      </c>
      <c r="D223" s="710"/>
      <c r="E223" s="327"/>
    </row>
    <row r="224" spans="1:5" s="325" customFormat="1" ht="18" customHeight="1">
      <c r="A224" s="244">
        <v>216</v>
      </c>
      <c r="B224" s="1181" t="s">
        <v>971</v>
      </c>
      <c r="C224" s="1243">
        <v>50</v>
      </c>
      <c r="D224" s="710"/>
      <c r="E224" s="327"/>
    </row>
    <row r="225" spans="1:5" s="325" customFormat="1" ht="18" customHeight="1">
      <c r="A225" s="244">
        <v>217</v>
      </c>
      <c r="B225" s="1181" t="s">
        <v>972</v>
      </c>
      <c r="C225" s="1243">
        <v>50</v>
      </c>
      <c r="D225" s="710"/>
      <c r="E225" s="327"/>
    </row>
    <row r="226" spans="1:5" s="325" customFormat="1" ht="18" customHeight="1">
      <c r="A226" s="244">
        <v>218</v>
      </c>
      <c r="B226" s="1181" t="s">
        <v>973</v>
      </c>
      <c r="C226" s="1243">
        <v>20</v>
      </c>
      <c r="D226" s="710"/>
      <c r="E226" s="327"/>
    </row>
    <row r="227" spans="1:5" s="325" customFormat="1" ht="31.5" customHeight="1">
      <c r="A227" s="244">
        <v>219</v>
      </c>
      <c r="B227" s="1181" t="s">
        <v>974</v>
      </c>
      <c r="C227" s="1243">
        <v>80</v>
      </c>
      <c r="D227" s="710"/>
      <c r="E227" s="327"/>
    </row>
    <row r="228" spans="1:5" s="325" customFormat="1" ht="18" customHeight="1">
      <c r="A228" s="244">
        <v>220</v>
      </c>
      <c r="B228" s="1181" t="s">
        <v>975</v>
      </c>
      <c r="C228" s="1243">
        <v>50</v>
      </c>
      <c r="D228" s="710"/>
      <c r="E228" s="327"/>
    </row>
    <row r="229" spans="1:5" s="325" customFormat="1" ht="18" customHeight="1">
      <c r="A229" s="244">
        <v>221</v>
      </c>
      <c r="B229" s="224" t="s">
        <v>1219</v>
      </c>
      <c r="C229" s="1243">
        <v>30</v>
      </c>
      <c r="D229" s="710"/>
      <c r="E229" s="327"/>
    </row>
    <row r="230" spans="1:5" s="325" customFormat="1" ht="18" customHeight="1">
      <c r="A230" s="244">
        <v>222</v>
      </c>
      <c r="B230" s="1183" t="s">
        <v>951</v>
      </c>
      <c r="C230" s="1243"/>
      <c r="D230" s="710"/>
      <c r="E230" s="327"/>
    </row>
    <row r="231" spans="1:5" s="325" customFormat="1" ht="18" customHeight="1">
      <c r="A231" s="244">
        <v>223</v>
      </c>
      <c r="B231" s="1181" t="s">
        <v>976</v>
      </c>
      <c r="C231" s="1243">
        <v>100</v>
      </c>
      <c r="D231" s="710"/>
      <c r="E231" s="327"/>
    </row>
    <row r="232" spans="1:5" s="325" customFormat="1" ht="32.25" customHeight="1">
      <c r="A232" s="244">
        <v>224</v>
      </c>
      <c r="B232" s="1181" t="s">
        <v>977</v>
      </c>
      <c r="C232" s="1243">
        <v>100</v>
      </c>
      <c r="D232" s="710"/>
      <c r="E232" s="327"/>
    </row>
    <row r="233" spans="1:5" s="325" customFormat="1" ht="18.75" customHeight="1">
      <c r="A233" s="244">
        <v>225</v>
      </c>
      <c r="B233" s="1181" t="s">
        <v>921</v>
      </c>
      <c r="C233" s="1243">
        <v>50</v>
      </c>
      <c r="D233" s="710"/>
      <c r="E233" s="327"/>
    </row>
    <row r="234" spans="1:5" s="325" customFormat="1" ht="18" customHeight="1">
      <c r="A234" s="244">
        <v>226</v>
      </c>
      <c r="B234" s="1181" t="s">
        <v>952</v>
      </c>
      <c r="C234" s="1243">
        <v>100</v>
      </c>
      <c r="D234" s="710"/>
      <c r="E234" s="327"/>
    </row>
    <row r="235" spans="1:5" s="325" customFormat="1" ht="33" customHeight="1">
      <c r="A235" s="244">
        <v>227</v>
      </c>
      <c r="B235" s="1181" t="s">
        <v>953</v>
      </c>
      <c r="C235" s="1243">
        <v>100</v>
      </c>
      <c r="D235" s="710"/>
      <c r="E235" s="327"/>
    </row>
    <row r="236" spans="1:5" s="325" customFormat="1" ht="33" customHeight="1">
      <c r="A236" s="244">
        <v>228</v>
      </c>
      <c r="B236" s="1181" t="s">
        <v>1043</v>
      </c>
      <c r="C236" s="1243">
        <v>50</v>
      </c>
      <c r="D236" s="710"/>
      <c r="E236" s="327"/>
    </row>
    <row r="237" spans="1:5" s="325" customFormat="1" ht="33" customHeight="1">
      <c r="A237" s="244">
        <v>229</v>
      </c>
      <c r="B237" s="1181" t="s">
        <v>1044</v>
      </c>
      <c r="C237" s="1243">
        <v>100</v>
      </c>
      <c r="D237" s="710"/>
      <c r="E237" s="327"/>
    </row>
    <row r="238" spans="1:5" s="325" customFormat="1" ht="18" customHeight="1">
      <c r="A238" s="244">
        <v>230</v>
      </c>
      <c r="B238" s="224" t="s">
        <v>1210</v>
      </c>
      <c r="C238" s="1243">
        <v>30</v>
      </c>
      <c r="D238" s="710"/>
      <c r="E238" s="327"/>
    </row>
    <row r="239" spans="1:5" s="325" customFormat="1" ht="18" customHeight="1">
      <c r="A239" s="244">
        <v>231</v>
      </c>
      <c r="B239" s="1183" t="s">
        <v>954</v>
      </c>
      <c r="C239" s="1243"/>
      <c r="D239" s="710"/>
      <c r="E239" s="327"/>
    </row>
    <row r="240" spans="1:5" s="325" customFormat="1" ht="18" customHeight="1">
      <c r="A240" s="244">
        <v>232</v>
      </c>
      <c r="B240" s="1181" t="s">
        <v>955</v>
      </c>
      <c r="C240" s="1243">
        <v>50</v>
      </c>
      <c r="D240" s="710"/>
      <c r="E240" s="327"/>
    </row>
    <row r="241" spans="1:5" s="325" customFormat="1" ht="32.25" customHeight="1">
      <c r="A241" s="244">
        <v>233</v>
      </c>
      <c r="B241" s="1181" t="s">
        <v>978</v>
      </c>
      <c r="C241" s="1243">
        <v>120</v>
      </c>
      <c r="D241" s="710"/>
      <c r="E241" s="327"/>
    </row>
    <row r="242" spans="1:5" s="325" customFormat="1" ht="18" customHeight="1">
      <c r="A242" s="244">
        <v>234</v>
      </c>
      <c r="B242" s="1181" t="s">
        <v>1016</v>
      </c>
      <c r="C242" s="1243">
        <v>50</v>
      </c>
      <c r="D242" s="710"/>
      <c r="E242" s="327"/>
    </row>
    <row r="243" spans="1:5" s="325" customFormat="1" ht="35.25" customHeight="1">
      <c r="A243" s="244">
        <v>235</v>
      </c>
      <c r="B243" s="1181" t="s">
        <v>1045</v>
      </c>
      <c r="C243" s="1243">
        <v>200</v>
      </c>
      <c r="D243" s="710"/>
      <c r="E243" s="327"/>
    </row>
    <row r="244" spans="1:5" s="325" customFormat="1" ht="18" customHeight="1">
      <c r="A244" s="244">
        <v>236</v>
      </c>
      <c r="B244" s="224" t="s">
        <v>1210</v>
      </c>
      <c r="C244" s="1243">
        <v>50</v>
      </c>
      <c r="D244" s="710"/>
      <c r="E244" s="327"/>
    </row>
    <row r="245" spans="1:5" s="325" customFormat="1" ht="18" customHeight="1">
      <c r="A245" s="244">
        <v>237</v>
      </c>
      <c r="B245" s="1183" t="s">
        <v>956</v>
      </c>
      <c r="C245" s="1243"/>
      <c r="D245" s="710"/>
      <c r="E245" s="327"/>
    </row>
    <row r="246" spans="1:5" s="325" customFormat="1" ht="18" customHeight="1">
      <c r="A246" s="244">
        <v>238</v>
      </c>
      <c r="B246" s="1181" t="s">
        <v>979</v>
      </c>
      <c r="C246" s="1243">
        <v>100</v>
      </c>
      <c r="D246" s="710"/>
      <c r="E246" s="327"/>
    </row>
    <row r="247" spans="1:5" s="325" customFormat="1" ht="18" customHeight="1">
      <c r="A247" s="244">
        <v>239</v>
      </c>
      <c r="B247" s="1181" t="s">
        <v>980</v>
      </c>
      <c r="C247" s="1243">
        <v>300</v>
      </c>
      <c r="D247" s="710"/>
      <c r="E247" s="327"/>
    </row>
    <row r="248" spans="1:5" s="325" customFormat="1" ht="34.5" customHeight="1">
      <c r="A248" s="244">
        <v>240</v>
      </c>
      <c r="B248" s="1181" t="s">
        <v>981</v>
      </c>
      <c r="C248" s="1243">
        <v>20</v>
      </c>
      <c r="D248" s="710"/>
      <c r="E248" s="327"/>
    </row>
    <row r="249" spans="1:5" s="325" customFormat="1" ht="34.5" customHeight="1">
      <c r="A249" s="244">
        <v>241</v>
      </c>
      <c r="B249" s="1181" t="s">
        <v>1046</v>
      </c>
      <c r="C249" s="1243">
        <v>150</v>
      </c>
      <c r="D249" s="710"/>
      <c r="E249" s="327"/>
    </row>
    <row r="250" spans="1:5" s="325" customFormat="1" ht="18" customHeight="1">
      <c r="A250" s="244">
        <v>242</v>
      </c>
      <c r="B250" s="1183" t="s">
        <v>957</v>
      </c>
      <c r="C250" s="1243"/>
      <c r="D250" s="710"/>
      <c r="E250" s="327"/>
    </row>
    <row r="251" spans="1:5" s="325" customFormat="1" ht="18" customHeight="1">
      <c r="A251" s="244">
        <v>243</v>
      </c>
      <c r="B251" s="1181" t="s">
        <v>982</v>
      </c>
      <c r="C251" s="1243">
        <v>390</v>
      </c>
      <c r="D251" s="710"/>
      <c r="E251" s="327"/>
    </row>
    <row r="252" spans="1:5" s="325" customFormat="1" ht="18" customHeight="1">
      <c r="A252" s="244">
        <v>244</v>
      </c>
      <c r="B252" s="1181" t="s">
        <v>983</v>
      </c>
      <c r="C252" s="1243">
        <v>50</v>
      </c>
      <c r="D252" s="710"/>
      <c r="E252" s="327"/>
    </row>
    <row r="253" spans="1:5" s="325" customFormat="1" ht="18" customHeight="1">
      <c r="A253" s="244">
        <v>245</v>
      </c>
      <c r="B253" s="1181" t="s">
        <v>984</v>
      </c>
      <c r="C253" s="1243">
        <v>25</v>
      </c>
      <c r="D253" s="710"/>
      <c r="E253" s="327"/>
    </row>
    <row r="254" spans="1:5" s="325" customFormat="1" ht="18" customHeight="1">
      <c r="A254" s="244">
        <v>246</v>
      </c>
      <c r="B254" s="1181" t="s">
        <v>985</v>
      </c>
      <c r="C254" s="1243">
        <v>100</v>
      </c>
      <c r="D254" s="710"/>
      <c r="E254" s="327"/>
    </row>
    <row r="255" spans="1:5" s="325" customFormat="1" ht="33" customHeight="1">
      <c r="A255" s="244">
        <v>247</v>
      </c>
      <c r="B255" s="1181" t="s">
        <v>986</v>
      </c>
      <c r="C255" s="1243">
        <v>30</v>
      </c>
      <c r="D255" s="710"/>
      <c r="E255" s="327"/>
    </row>
    <row r="256" spans="1:5" s="325" customFormat="1" ht="24.75" customHeight="1">
      <c r="A256" s="244">
        <v>248</v>
      </c>
      <c r="B256" s="1181" t="s">
        <v>987</v>
      </c>
      <c r="C256" s="1243">
        <v>50</v>
      </c>
      <c r="D256" s="710"/>
      <c r="E256" s="327"/>
    </row>
    <row r="257" spans="1:5" s="325" customFormat="1" ht="33.75" customHeight="1">
      <c r="A257" s="244">
        <v>249</v>
      </c>
      <c r="B257" s="1181" t="s">
        <v>988</v>
      </c>
      <c r="C257" s="1243">
        <v>100</v>
      </c>
      <c r="D257" s="710"/>
      <c r="E257" s="327"/>
    </row>
    <row r="258" spans="1:5" s="325" customFormat="1" ht="33.75" customHeight="1">
      <c r="A258" s="244">
        <v>250</v>
      </c>
      <c r="B258" s="1181" t="s">
        <v>1046</v>
      </c>
      <c r="C258" s="1243">
        <v>150</v>
      </c>
      <c r="D258" s="710"/>
      <c r="E258" s="327"/>
    </row>
    <row r="259" spans="1:5" s="325" customFormat="1" ht="18" customHeight="1">
      <c r="A259" s="244">
        <v>251</v>
      </c>
      <c r="B259" s="224" t="s">
        <v>1219</v>
      </c>
      <c r="C259" s="1243">
        <v>30</v>
      </c>
      <c r="D259" s="710"/>
      <c r="E259" s="327"/>
    </row>
    <row r="260" spans="1:5" s="325" customFormat="1" ht="18" customHeight="1">
      <c r="A260" s="244">
        <v>252</v>
      </c>
      <c r="B260" s="1183" t="s">
        <v>958</v>
      </c>
      <c r="C260" s="1243"/>
      <c r="D260" s="710"/>
      <c r="E260" s="327"/>
    </row>
    <row r="261" spans="1:5" s="325" customFormat="1" ht="18" customHeight="1">
      <c r="A261" s="244">
        <v>253</v>
      </c>
      <c r="B261" s="1181" t="s">
        <v>989</v>
      </c>
      <c r="C261" s="1243">
        <v>100</v>
      </c>
      <c r="D261" s="710"/>
      <c r="E261" s="327"/>
    </row>
    <row r="262" spans="1:5" s="325" customFormat="1" ht="18" customHeight="1">
      <c r="A262" s="244">
        <v>254</v>
      </c>
      <c r="B262" s="1181" t="s">
        <v>990</v>
      </c>
      <c r="C262" s="1243">
        <v>25</v>
      </c>
      <c r="D262" s="710"/>
      <c r="E262" s="327"/>
    </row>
    <row r="263" spans="1:5" s="325" customFormat="1" ht="18" customHeight="1">
      <c r="A263" s="244">
        <v>255</v>
      </c>
      <c r="B263" s="1181" t="s">
        <v>991</v>
      </c>
      <c r="C263" s="1243">
        <v>50</v>
      </c>
      <c r="D263" s="710"/>
      <c r="E263" s="327"/>
    </row>
    <row r="264" spans="1:5" s="325" customFormat="1" ht="18" customHeight="1">
      <c r="A264" s="244">
        <v>256</v>
      </c>
      <c r="B264" s="1181" t="s">
        <v>992</v>
      </c>
      <c r="C264" s="1243">
        <v>60</v>
      </c>
      <c r="D264" s="710"/>
      <c r="E264" s="327"/>
    </row>
    <row r="265" spans="1:5" s="325" customFormat="1" ht="34.5" customHeight="1">
      <c r="A265" s="244">
        <v>257</v>
      </c>
      <c r="B265" s="1181" t="s">
        <v>986</v>
      </c>
      <c r="C265" s="1243">
        <v>30</v>
      </c>
      <c r="D265" s="710"/>
      <c r="E265" s="327"/>
    </row>
    <row r="266" spans="1:5" s="325" customFormat="1" ht="18" customHeight="1">
      <c r="A266" s="244">
        <v>258</v>
      </c>
      <c r="B266" s="1181" t="s">
        <v>993</v>
      </c>
      <c r="C266" s="1243">
        <v>50</v>
      </c>
      <c r="D266" s="710"/>
      <c r="E266" s="327"/>
    </row>
    <row r="267" spans="1:5" s="325" customFormat="1" ht="18" customHeight="1">
      <c r="A267" s="244">
        <v>259</v>
      </c>
      <c r="B267" s="1181" t="s">
        <v>959</v>
      </c>
      <c r="C267" s="1243">
        <v>70</v>
      </c>
      <c r="D267" s="710"/>
      <c r="E267" s="327"/>
    </row>
    <row r="268" spans="1:5" s="325" customFormat="1" ht="30" customHeight="1">
      <c r="A268" s="244">
        <v>260</v>
      </c>
      <c r="B268" s="1181" t="s">
        <v>1043</v>
      </c>
      <c r="C268" s="1243">
        <v>50</v>
      </c>
      <c r="D268" s="710"/>
      <c r="E268" s="327"/>
    </row>
    <row r="269" spans="1:5" s="325" customFormat="1" ht="21.75" customHeight="1">
      <c r="A269" s="244">
        <v>261</v>
      </c>
      <c r="B269" s="1181" t="s">
        <v>1100</v>
      </c>
      <c r="C269" s="1243">
        <v>30</v>
      </c>
      <c r="D269" s="710"/>
      <c r="E269" s="327"/>
    </row>
    <row r="270" spans="1:5" s="325" customFormat="1" ht="31.5" customHeight="1">
      <c r="A270" s="244">
        <v>262</v>
      </c>
      <c r="B270" s="1181" t="s">
        <v>1101</v>
      </c>
      <c r="C270" s="1243">
        <v>150</v>
      </c>
      <c r="D270" s="710"/>
      <c r="E270" s="327"/>
    </row>
    <row r="271" spans="1:5" s="325" customFormat="1" ht="22.5" customHeight="1">
      <c r="A271" s="244">
        <v>263</v>
      </c>
      <c r="B271" s="1181" t="s">
        <v>1102</v>
      </c>
      <c r="C271" s="1243">
        <v>150</v>
      </c>
      <c r="D271" s="710"/>
      <c r="E271" s="327"/>
    </row>
    <row r="272" spans="1:5" s="325" customFormat="1" ht="18" customHeight="1">
      <c r="A272" s="244">
        <v>264</v>
      </c>
      <c r="B272" s="1181" t="s">
        <v>1210</v>
      </c>
      <c r="C272" s="1243">
        <v>50</v>
      </c>
      <c r="D272" s="710"/>
      <c r="E272" s="327"/>
    </row>
    <row r="273" spans="1:5" s="325" customFormat="1" ht="18" customHeight="1">
      <c r="A273" s="244">
        <v>265</v>
      </c>
      <c r="B273" s="1181" t="s">
        <v>993</v>
      </c>
      <c r="C273" s="1243">
        <v>50</v>
      </c>
      <c r="D273" s="710"/>
      <c r="E273" s="327"/>
    </row>
    <row r="274" spans="1:5" s="325" customFormat="1" ht="18" customHeight="1">
      <c r="A274" s="244">
        <v>266</v>
      </c>
      <c r="B274" s="1482" t="s">
        <v>1211</v>
      </c>
      <c r="C274" s="1243">
        <v>50</v>
      </c>
      <c r="D274" s="710"/>
      <c r="E274" s="327"/>
    </row>
    <row r="275" spans="1:5" s="325" customFormat="1" ht="18" customHeight="1">
      <c r="A275" s="244">
        <v>267</v>
      </c>
      <c r="B275" s="1183" t="s">
        <v>1093</v>
      </c>
      <c r="C275" s="1243"/>
      <c r="D275" s="710"/>
      <c r="E275" s="327"/>
    </row>
    <row r="276" spans="1:5" s="325" customFormat="1" ht="18" customHeight="1">
      <c r="A276" s="244">
        <v>268</v>
      </c>
      <c r="B276" s="1181" t="s">
        <v>1099</v>
      </c>
      <c r="C276" s="1243">
        <v>60</v>
      </c>
      <c r="D276" s="710"/>
      <c r="E276" s="327"/>
    </row>
    <row r="277" spans="1:5" s="325" customFormat="1" ht="19.5" customHeight="1">
      <c r="A277" s="244">
        <v>269</v>
      </c>
      <c r="B277" s="1181" t="s">
        <v>1103</v>
      </c>
      <c r="C277" s="1243">
        <v>50</v>
      </c>
      <c r="D277" s="710"/>
      <c r="E277" s="327"/>
    </row>
    <row r="278" spans="1:5" s="325" customFormat="1" ht="36.75" customHeight="1">
      <c r="A278" s="244">
        <v>270</v>
      </c>
      <c r="B278" s="1181" t="s">
        <v>1043</v>
      </c>
      <c r="C278" s="1243">
        <v>150</v>
      </c>
      <c r="D278" s="710"/>
      <c r="E278" s="327"/>
    </row>
    <row r="279" spans="1:5" s="325" customFormat="1" ht="18" customHeight="1">
      <c r="A279" s="244">
        <v>271</v>
      </c>
      <c r="B279" s="1181" t="s">
        <v>1212</v>
      </c>
      <c r="C279" s="1243">
        <v>100</v>
      </c>
      <c r="D279" s="710"/>
      <c r="E279" s="327"/>
    </row>
    <row r="280" spans="1:5" s="325" customFormat="1" ht="18" customHeight="1">
      <c r="A280" s="244">
        <v>272</v>
      </c>
      <c r="B280" s="1181" t="s">
        <v>1213</v>
      </c>
      <c r="C280" s="1243">
        <v>70</v>
      </c>
      <c r="D280" s="710"/>
      <c r="E280" s="327"/>
    </row>
    <row r="281" spans="1:5" s="325" customFormat="1" ht="18" customHeight="1">
      <c r="A281" s="244">
        <v>273</v>
      </c>
      <c r="B281" s="1181" t="s">
        <v>1210</v>
      </c>
      <c r="C281" s="1243">
        <v>50</v>
      </c>
      <c r="D281" s="710"/>
      <c r="E281" s="327"/>
    </row>
    <row r="282" spans="1:5" s="325" customFormat="1" ht="18" customHeight="1">
      <c r="A282" s="244">
        <v>274</v>
      </c>
      <c r="B282" s="1181" t="s">
        <v>1243</v>
      </c>
      <c r="C282" s="1243">
        <v>200</v>
      </c>
      <c r="D282" s="710"/>
      <c r="E282" s="327"/>
    </row>
    <row r="283" spans="1:5" s="325" customFormat="1" ht="18" customHeight="1">
      <c r="A283" s="244">
        <v>275</v>
      </c>
      <c r="B283" s="1183" t="s">
        <v>960</v>
      </c>
      <c r="C283" s="1243"/>
      <c r="D283" s="710"/>
      <c r="E283" s="327"/>
    </row>
    <row r="284" spans="1:5" s="325" customFormat="1" ht="29.25" customHeight="1">
      <c r="A284" s="244">
        <v>276</v>
      </c>
      <c r="B284" s="1181" t="s">
        <v>994</v>
      </c>
      <c r="C284" s="1243">
        <v>30</v>
      </c>
      <c r="D284" s="710"/>
      <c r="E284" s="327"/>
    </row>
    <row r="285" spans="1:5" s="325" customFormat="1" ht="18" customHeight="1">
      <c r="A285" s="244">
        <v>277</v>
      </c>
      <c r="B285" s="1181" t="s">
        <v>961</v>
      </c>
      <c r="C285" s="1243">
        <v>50</v>
      </c>
      <c r="D285" s="710"/>
      <c r="E285" s="327"/>
    </row>
    <row r="286" spans="1:5" s="325" customFormat="1" ht="18" customHeight="1">
      <c r="A286" s="244">
        <v>278</v>
      </c>
      <c r="B286" s="1181" t="s">
        <v>962</v>
      </c>
      <c r="C286" s="1243">
        <v>100</v>
      </c>
      <c r="D286" s="710"/>
      <c r="E286" s="327"/>
    </row>
    <row r="287" spans="1:5" s="325" customFormat="1" ht="18" customHeight="1">
      <c r="A287" s="244">
        <v>279</v>
      </c>
      <c r="B287" s="1181" t="s">
        <v>932</v>
      </c>
      <c r="C287" s="1243">
        <v>100</v>
      </c>
      <c r="D287" s="710"/>
      <c r="E287" s="327"/>
    </row>
    <row r="288" spans="1:5" s="325" customFormat="1" ht="18" customHeight="1">
      <c r="A288" s="244">
        <v>280</v>
      </c>
      <c r="B288" s="1181" t="s">
        <v>995</v>
      </c>
      <c r="C288" s="1243">
        <v>50</v>
      </c>
      <c r="D288" s="710"/>
      <c r="E288" s="327"/>
    </row>
    <row r="289" spans="1:5" s="325" customFormat="1" ht="18" customHeight="1">
      <c r="A289" s="244">
        <v>281</v>
      </c>
      <c r="B289" s="1181" t="s">
        <v>943</v>
      </c>
      <c r="C289" s="1243">
        <v>50</v>
      </c>
      <c r="D289" s="710"/>
      <c r="E289" s="327"/>
    </row>
    <row r="290" spans="1:5" s="325" customFormat="1" ht="18" customHeight="1">
      <c r="A290" s="244">
        <v>282</v>
      </c>
      <c r="B290" s="1181" t="s">
        <v>1210</v>
      </c>
      <c r="C290" s="1243">
        <v>30</v>
      </c>
      <c r="D290" s="710"/>
      <c r="E290" s="327"/>
    </row>
    <row r="291" spans="1:5" s="325" customFormat="1" ht="18" customHeight="1">
      <c r="A291" s="244">
        <v>283</v>
      </c>
      <c r="B291" s="1183" t="s">
        <v>963</v>
      </c>
      <c r="C291" s="1243"/>
      <c r="D291" s="710"/>
      <c r="E291" s="327"/>
    </row>
    <row r="292" spans="1:5" s="325" customFormat="1" ht="18" customHeight="1">
      <c r="A292" s="244">
        <v>284</v>
      </c>
      <c r="B292" s="1181" t="s">
        <v>996</v>
      </c>
      <c r="C292" s="1243">
        <v>350</v>
      </c>
      <c r="D292" s="710"/>
      <c r="E292" s="327"/>
    </row>
    <row r="293" spans="1:5" s="325" customFormat="1" ht="18" customHeight="1">
      <c r="A293" s="244">
        <v>285</v>
      </c>
      <c r="B293" s="1181" t="s">
        <v>997</v>
      </c>
      <c r="C293" s="1243">
        <v>200</v>
      </c>
      <c r="D293" s="710"/>
      <c r="E293" s="327"/>
    </row>
    <row r="294" spans="1:5" s="325" customFormat="1" ht="29.25" customHeight="1">
      <c r="A294" s="244">
        <v>286</v>
      </c>
      <c r="B294" s="1181" t="s">
        <v>1043</v>
      </c>
      <c r="C294" s="1243">
        <v>100</v>
      </c>
      <c r="D294" s="710"/>
      <c r="E294" s="327"/>
    </row>
    <row r="295" spans="1:5" s="325" customFormat="1" ht="18" customHeight="1">
      <c r="A295" s="244">
        <v>287</v>
      </c>
      <c r="B295" s="1181" t="s">
        <v>1050</v>
      </c>
      <c r="C295" s="1243">
        <v>25</v>
      </c>
      <c r="D295" s="710"/>
      <c r="E295" s="327"/>
    </row>
    <row r="296" spans="1:5" s="325" customFormat="1" ht="18" customHeight="1">
      <c r="A296" s="244">
        <v>288</v>
      </c>
      <c r="B296" s="1181" t="s">
        <v>1028</v>
      </c>
      <c r="C296" s="1243">
        <v>50</v>
      </c>
      <c r="D296" s="710"/>
      <c r="E296" s="327"/>
    </row>
    <row r="297" spans="1:5" s="325" customFormat="1" ht="18" customHeight="1">
      <c r="A297" s="244">
        <v>289</v>
      </c>
      <c r="B297" s="1181" t="s">
        <v>1104</v>
      </c>
      <c r="C297" s="1243">
        <v>180</v>
      </c>
      <c r="D297" s="710"/>
      <c r="E297" s="327"/>
    </row>
    <row r="298" spans="1:5" s="325" customFormat="1" ht="18" customHeight="1">
      <c r="A298" s="244">
        <v>290</v>
      </c>
      <c r="B298" s="1181" t="s">
        <v>1214</v>
      </c>
      <c r="C298" s="1243">
        <v>250</v>
      </c>
      <c r="D298" s="710"/>
      <c r="E298" s="327"/>
    </row>
    <row r="299" spans="1:5" s="325" customFormat="1" ht="18" customHeight="1">
      <c r="A299" s="244">
        <v>291</v>
      </c>
      <c r="B299" s="1181" t="s">
        <v>1210</v>
      </c>
      <c r="C299" s="1243">
        <v>50</v>
      </c>
      <c r="D299" s="710"/>
      <c r="E299" s="327"/>
    </row>
    <row r="300" spans="1:5" s="325" customFormat="1" ht="18" customHeight="1">
      <c r="A300" s="244">
        <v>292</v>
      </c>
      <c r="B300" s="1183" t="s">
        <v>964</v>
      </c>
      <c r="C300" s="1243"/>
      <c r="D300" s="710"/>
      <c r="E300" s="327"/>
    </row>
    <row r="301" spans="1:5" s="325" customFormat="1" ht="30" customHeight="1">
      <c r="A301" s="244">
        <v>293</v>
      </c>
      <c r="B301" s="1181" t="s">
        <v>998</v>
      </c>
      <c r="C301" s="1243">
        <v>50</v>
      </c>
      <c r="D301" s="710"/>
      <c r="E301" s="327"/>
    </row>
    <row r="302" spans="1:5" s="325" customFormat="1" ht="18" customHeight="1">
      <c r="A302" s="244">
        <v>294</v>
      </c>
      <c r="B302" s="1181" t="s">
        <v>999</v>
      </c>
      <c r="C302" s="1243">
        <v>100</v>
      </c>
      <c r="D302" s="710"/>
      <c r="E302" s="327"/>
    </row>
    <row r="303" spans="1:5" s="325" customFormat="1" ht="18" customHeight="1">
      <c r="A303" s="244">
        <v>295</v>
      </c>
      <c r="B303" s="1181" t="s">
        <v>1000</v>
      </c>
      <c r="C303" s="1243">
        <v>50</v>
      </c>
      <c r="D303" s="710"/>
      <c r="E303" s="327"/>
    </row>
    <row r="304" spans="1:5" s="325" customFormat="1" ht="18" customHeight="1">
      <c r="A304" s="244">
        <v>296</v>
      </c>
      <c r="B304" s="1181" t="s">
        <v>1001</v>
      </c>
      <c r="C304" s="1243">
        <v>100</v>
      </c>
      <c r="D304" s="710"/>
      <c r="E304" s="327"/>
    </row>
    <row r="305" spans="1:5" s="325" customFormat="1" ht="18" customHeight="1">
      <c r="A305" s="244">
        <v>297</v>
      </c>
      <c r="B305" s="1181" t="s">
        <v>965</v>
      </c>
      <c r="C305" s="1243">
        <v>80</v>
      </c>
      <c r="D305" s="710"/>
      <c r="E305" s="327"/>
    </row>
    <row r="306" spans="1:5" s="325" customFormat="1" ht="18" customHeight="1">
      <c r="A306" s="244">
        <v>298</v>
      </c>
      <c r="B306" s="1181" t="s">
        <v>966</v>
      </c>
      <c r="C306" s="1243">
        <v>100</v>
      </c>
      <c r="D306" s="710"/>
      <c r="E306" s="327"/>
    </row>
    <row r="307" spans="1:5" s="325" customFormat="1" ht="18" customHeight="1">
      <c r="A307" s="244">
        <v>299</v>
      </c>
      <c r="B307" s="1181" t="s">
        <v>1002</v>
      </c>
      <c r="C307" s="1243">
        <v>100</v>
      </c>
      <c r="D307" s="710"/>
      <c r="E307" s="327"/>
    </row>
    <row r="308" spans="1:5" s="325" customFormat="1" ht="18" customHeight="1">
      <c r="A308" s="244">
        <v>300</v>
      </c>
      <c r="B308" s="1181" t="s">
        <v>1049</v>
      </c>
      <c r="C308" s="1243">
        <v>100</v>
      </c>
      <c r="D308" s="710"/>
      <c r="E308" s="327"/>
    </row>
    <row r="309" spans="1:5" s="325" customFormat="1" ht="18" customHeight="1">
      <c r="A309" s="244">
        <v>301</v>
      </c>
      <c r="B309" s="1181" t="s">
        <v>1094</v>
      </c>
      <c r="C309" s="1243">
        <v>150</v>
      </c>
      <c r="D309" s="710"/>
      <c r="E309" s="327"/>
    </row>
    <row r="310" spans="1:5" s="325" customFormat="1" ht="18" customHeight="1">
      <c r="A310" s="244">
        <v>302</v>
      </c>
      <c r="B310" s="1181" t="s">
        <v>1210</v>
      </c>
      <c r="C310" s="1243">
        <v>30</v>
      </c>
      <c r="D310" s="710"/>
      <c r="E310" s="327"/>
    </row>
    <row r="311" spans="1:5" s="325" customFormat="1" ht="18" customHeight="1">
      <c r="A311" s="244">
        <v>303</v>
      </c>
      <c r="B311" s="1131" t="s">
        <v>1047</v>
      </c>
      <c r="C311" s="1243"/>
      <c r="D311" s="710"/>
      <c r="E311" s="327"/>
    </row>
    <row r="312" spans="1:5" s="325" customFormat="1" ht="34.5" customHeight="1" thickBot="1">
      <c r="A312" s="244">
        <v>304</v>
      </c>
      <c r="B312" s="1178" t="s">
        <v>1048</v>
      </c>
      <c r="C312" s="1249">
        <v>621</v>
      </c>
      <c r="D312" s="710"/>
      <c r="E312" s="327"/>
    </row>
    <row r="313" spans="1:3" ht="30" customHeight="1" thickBot="1">
      <c r="A313" s="244"/>
      <c r="B313" s="226" t="s">
        <v>15</v>
      </c>
      <c r="C313" s="227">
        <f>SUM(C9:C312)</f>
        <v>337788</v>
      </c>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scale="85"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V274"/>
  <sheetViews>
    <sheetView view="pageBreakPreview" zoomScaleSheetLayoutView="100" workbookViewId="0" topLeftCell="A1">
      <pane ySplit="6" topLeftCell="A269" activePane="bottomLeft" state="frozen"/>
      <selection pane="topLeft" activeCell="A1" sqref="A1"/>
      <selection pane="bottomLeft" activeCell="B1" sqref="B1:D1"/>
    </sheetView>
  </sheetViews>
  <sheetFormatPr defaultColWidth="9.00390625" defaultRowHeight="12.75"/>
  <cols>
    <col min="1" max="1" width="4.375" style="488" bestFit="1" customWidth="1"/>
    <col min="2" max="2" width="5.75390625" style="490" customWidth="1"/>
    <col min="3" max="3" width="4.75390625" style="488" customWidth="1"/>
    <col min="4" max="4" width="56.75390625" style="491" customWidth="1"/>
    <col min="5" max="5" width="4.875" style="492" customWidth="1"/>
    <col min="6" max="6" width="11.75390625" style="484" customWidth="1"/>
    <col min="7" max="7" width="12.125" style="484" customWidth="1"/>
    <col min="8" max="8" width="12.00390625" style="484" customWidth="1"/>
    <col min="9" max="10" width="13.25390625" style="484" customWidth="1"/>
    <col min="11" max="11" width="15.75390625" style="493" customWidth="1"/>
    <col min="12" max="12" width="15.75390625" style="484" customWidth="1"/>
    <col min="13" max="13" width="13.25390625" style="484" customWidth="1"/>
    <col min="14" max="14" width="11.75390625" style="489" bestFit="1" customWidth="1"/>
    <col min="15" max="16384" width="9.125" style="487" customWidth="1"/>
  </cols>
  <sheetData>
    <row r="1" spans="1:256" ht="18" customHeight="1">
      <c r="A1" s="481"/>
      <c r="B1" s="1615" t="s">
        <v>1268</v>
      </c>
      <c r="C1" s="1615"/>
      <c r="D1" s="1615"/>
      <c r="E1" s="482"/>
      <c r="F1" s="483"/>
      <c r="G1" s="483"/>
      <c r="H1" s="483"/>
      <c r="I1" s="1616"/>
      <c r="J1" s="1616"/>
      <c r="K1" s="1616"/>
      <c r="L1" s="1616"/>
      <c r="M1" s="1616"/>
      <c r="N1" s="485"/>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c r="FE1" s="486"/>
      <c r="FF1" s="486"/>
      <c r="FG1" s="486"/>
      <c r="FH1" s="486"/>
      <c r="FI1" s="486"/>
      <c r="FJ1" s="486"/>
      <c r="FK1" s="486"/>
      <c r="FL1" s="486"/>
      <c r="FM1" s="486"/>
      <c r="FN1" s="486"/>
      <c r="FO1" s="486"/>
      <c r="FP1" s="486"/>
      <c r="FQ1" s="486"/>
      <c r="FR1" s="486"/>
      <c r="FS1" s="486"/>
      <c r="FT1" s="486"/>
      <c r="FU1" s="486"/>
      <c r="FV1" s="486"/>
      <c r="FW1" s="486"/>
      <c r="FX1" s="486"/>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c r="HH1" s="486"/>
      <c r="HI1" s="486"/>
      <c r="HJ1" s="486"/>
      <c r="HK1" s="486"/>
      <c r="HL1" s="486"/>
      <c r="HM1" s="486"/>
      <c r="HN1" s="486"/>
      <c r="HO1" s="486"/>
      <c r="HP1" s="486"/>
      <c r="HQ1" s="486"/>
      <c r="HR1" s="486"/>
      <c r="HS1" s="486"/>
      <c r="HT1" s="486"/>
      <c r="HU1" s="486"/>
      <c r="HV1" s="486"/>
      <c r="HW1" s="486"/>
      <c r="HX1" s="486"/>
      <c r="HY1" s="486"/>
      <c r="HZ1" s="486"/>
      <c r="IA1" s="486"/>
      <c r="IB1" s="486"/>
      <c r="IC1" s="486"/>
      <c r="ID1" s="486"/>
      <c r="IE1" s="486"/>
      <c r="IF1" s="486"/>
      <c r="IG1" s="486"/>
      <c r="IH1" s="486"/>
      <c r="II1" s="486"/>
      <c r="IJ1" s="486"/>
      <c r="IK1" s="486"/>
      <c r="IL1" s="486"/>
      <c r="IM1" s="486"/>
      <c r="IN1" s="486"/>
      <c r="IO1" s="486"/>
      <c r="IP1" s="486"/>
      <c r="IQ1" s="486"/>
      <c r="IR1" s="486"/>
      <c r="IS1" s="486"/>
      <c r="IT1" s="486"/>
      <c r="IU1" s="486"/>
      <c r="IV1" s="486"/>
    </row>
    <row r="2" spans="2:13" ht="18" customHeight="1">
      <c r="B2" s="1617" t="s">
        <v>16</v>
      </c>
      <c r="C2" s="1617"/>
      <c r="D2" s="1617"/>
      <c r="E2" s="1617"/>
      <c r="F2" s="1617"/>
      <c r="G2" s="1617"/>
      <c r="H2" s="1617"/>
      <c r="I2" s="1617"/>
      <c r="J2" s="1617"/>
      <c r="K2" s="1617"/>
      <c r="L2" s="1617"/>
      <c r="M2" s="1617"/>
    </row>
    <row r="3" spans="2:13" ht="18" customHeight="1">
      <c r="B3" s="1618" t="s">
        <v>1123</v>
      </c>
      <c r="C3" s="1618"/>
      <c r="D3" s="1618"/>
      <c r="E3" s="1618"/>
      <c r="F3" s="1618"/>
      <c r="G3" s="1618"/>
      <c r="H3" s="1618"/>
      <c r="I3" s="1618"/>
      <c r="J3" s="1618"/>
      <c r="K3" s="1618"/>
      <c r="L3" s="1618"/>
      <c r="M3" s="1618"/>
    </row>
    <row r="4" ht="18" customHeight="1">
      <c r="M4" s="493" t="s">
        <v>0</v>
      </c>
    </row>
    <row r="5" spans="1:256" s="120" customFormat="1" ht="18" customHeight="1" thickBot="1">
      <c r="A5" s="488"/>
      <c r="B5" s="494" t="s">
        <v>1</v>
      </c>
      <c r="C5" s="495" t="s">
        <v>3</v>
      </c>
      <c r="D5" s="496" t="s">
        <v>2</v>
      </c>
      <c r="E5" s="496" t="s">
        <v>4</v>
      </c>
      <c r="F5" s="497" t="s">
        <v>5</v>
      </c>
      <c r="G5" s="497" t="s">
        <v>17</v>
      </c>
      <c r="H5" s="497" t="s">
        <v>18</v>
      </c>
      <c r="I5" s="497" t="s">
        <v>19</v>
      </c>
      <c r="J5" s="497" t="s">
        <v>53</v>
      </c>
      <c r="K5" s="497" t="s">
        <v>33</v>
      </c>
      <c r="L5" s="497" t="s">
        <v>24</v>
      </c>
      <c r="M5" s="497" t="s">
        <v>54</v>
      </c>
      <c r="N5" s="498"/>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c r="BF5" s="490"/>
      <c r="BG5" s="490"/>
      <c r="BH5" s="490"/>
      <c r="BI5" s="490"/>
      <c r="BJ5" s="490"/>
      <c r="BK5" s="490"/>
      <c r="BL5" s="490"/>
      <c r="BM5" s="490"/>
      <c r="BN5" s="490"/>
      <c r="BO5" s="490"/>
      <c r="BP5" s="490"/>
      <c r="BQ5" s="490"/>
      <c r="BR5" s="490"/>
      <c r="BS5" s="490"/>
      <c r="BT5" s="490"/>
      <c r="BU5" s="490"/>
      <c r="BV5" s="490"/>
      <c r="BW5" s="490"/>
      <c r="BX5" s="490"/>
      <c r="BY5" s="490"/>
      <c r="BZ5" s="490"/>
      <c r="CA5" s="490"/>
      <c r="CB5" s="490"/>
      <c r="CC5" s="490"/>
      <c r="CD5" s="490"/>
      <c r="CE5" s="490"/>
      <c r="CF5" s="490"/>
      <c r="CG5" s="490"/>
      <c r="CH5" s="490"/>
      <c r="CI5" s="490"/>
      <c r="CJ5" s="490"/>
      <c r="CK5" s="490"/>
      <c r="CL5" s="490"/>
      <c r="CM5" s="490"/>
      <c r="CN5" s="490"/>
      <c r="CO5" s="490"/>
      <c r="CP5" s="490"/>
      <c r="CQ5" s="490"/>
      <c r="CR5" s="490"/>
      <c r="CS5" s="490"/>
      <c r="CT5" s="490"/>
      <c r="CU5" s="490"/>
      <c r="CV5" s="490"/>
      <c r="CW5" s="490"/>
      <c r="CX5" s="490"/>
      <c r="CY5" s="490"/>
      <c r="CZ5" s="490"/>
      <c r="DA5" s="490"/>
      <c r="DB5" s="490"/>
      <c r="DC5" s="490"/>
      <c r="DD5" s="490"/>
      <c r="DE5" s="490"/>
      <c r="DF5" s="490"/>
      <c r="DG5" s="490"/>
      <c r="DH5" s="490"/>
      <c r="DI5" s="490"/>
      <c r="DJ5" s="490"/>
      <c r="DK5" s="490"/>
      <c r="DL5" s="490"/>
      <c r="DM5" s="490"/>
      <c r="DN5" s="490"/>
      <c r="DO5" s="490"/>
      <c r="DP5" s="490"/>
      <c r="DQ5" s="490"/>
      <c r="DR5" s="490"/>
      <c r="DS5" s="490"/>
      <c r="DT5" s="490"/>
      <c r="DU5" s="490"/>
      <c r="DV5" s="490"/>
      <c r="DW5" s="490"/>
      <c r="DX5" s="490"/>
      <c r="DY5" s="490"/>
      <c r="DZ5" s="490"/>
      <c r="EA5" s="490"/>
      <c r="EB5" s="490"/>
      <c r="EC5" s="490"/>
      <c r="ED5" s="490"/>
      <c r="EE5" s="490"/>
      <c r="EF5" s="490"/>
      <c r="EG5" s="490"/>
      <c r="EH5" s="490"/>
      <c r="EI5" s="490"/>
      <c r="EJ5" s="490"/>
      <c r="EK5" s="490"/>
      <c r="EL5" s="490"/>
      <c r="EM5" s="490"/>
      <c r="EN5" s="490"/>
      <c r="EO5" s="490"/>
      <c r="EP5" s="490"/>
      <c r="EQ5" s="490"/>
      <c r="ER5" s="490"/>
      <c r="ES5" s="490"/>
      <c r="ET5" s="490"/>
      <c r="EU5" s="490"/>
      <c r="EV5" s="490"/>
      <c r="EW5" s="490"/>
      <c r="EX5" s="490"/>
      <c r="EY5" s="490"/>
      <c r="EZ5" s="490"/>
      <c r="FA5" s="490"/>
      <c r="FB5" s="490"/>
      <c r="FC5" s="490"/>
      <c r="FD5" s="490"/>
      <c r="FE5" s="490"/>
      <c r="FF5" s="490"/>
      <c r="FG5" s="490"/>
      <c r="FH5" s="490"/>
      <c r="FI5" s="490"/>
      <c r="FJ5" s="490"/>
      <c r="FK5" s="490"/>
      <c r="FL5" s="490"/>
      <c r="FM5" s="490"/>
      <c r="FN5" s="490"/>
      <c r="FO5" s="490"/>
      <c r="FP5" s="490"/>
      <c r="FQ5" s="490"/>
      <c r="FR5" s="490"/>
      <c r="FS5" s="490"/>
      <c r="FT5" s="490"/>
      <c r="FU5" s="490"/>
      <c r="FV5" s="490"/>
      <c r="FW5" s="490"/>
      <c r="FX5" s="490"/>
      <c r="FY5" s="490"/>
      <c r="FZ5" s="490"/>
      <c r="GA5" s="490"/>
      <c r="GB5" s="490"/>
      <c r="GC5" s="490"/>
      <c r="GD5" s="490"/>
      <c r="GE5" s="490"/>
      <c r="GF5" s="490"/>
      <c r="GG5" s="490"/>
      <c r="GH5" s="490"/>
      <c r="GI5" s="490"/>
      <c r="GJ5" s="490"/>
      <c r="GK5" s="490"/>
      <c r="GL5" s="490"/>
      <c r="GM5" s="490"/>
      <c r="GN5" s="490"/>
      <c r="GO5" s="490"/>
      <c r="GP5" s="490"/>
      <c r="GQ5" s="490"/>
      <c r="GR5" s="490"/>
      <c r="GS5" s="490"/>
      <c r="GT5" s="490"/>
      <c r="GU5" s="490"/>
      <c r="GV5" s="490"/>
      <c r="GW5" s="490"/>
      <c r="GX5" s="490"/>
      <c r="GY5" s="490"/>
      <c r="GZ5" s="490"/>
      <c r="HA5" s="490"/>
      <c r="HB5" s="490"/>
      <c r="HC5" s="490"/>
      <c r="HD5" s="490"/>
      <c r="HE5" s="490"/>
      <c r="HF5" s="490"/>
      <c r="HG5" s="490"/>
      <c r="HH5" s="490"/>
      <c r="HI5" s="490"/>
      <c r="HJ5" s="490"/>
      <c r="HK5" s="490"/>
      <c r="HL5" s="490"/>
      <c r="HM5" s="490"/>
      <c r="HN5" s="490"/>
      <c r="HO5" s="490"/>
      <c r="HP5" s="490"/>
      <c r="HQ5" s="490"/>
      <c r="HR5" s="490"/>
      <c r="HS5" s="490"/>
      <c r="HT5" s="490"/>
      <c r="HU5" s="490"/>
      <c r="HV5" s="490"/>
      <c r="HW5" s="490"/>
      <c r="HX5" s="490"/>
      <c r="HY5" s="490"/>
      <c r="HZ5" s="490"/>
      <c r="IA5" s="490"/>
      <c r="IB5" s="490"/>
      <c r="IC5" s="490"/>
      <c r="ID5" s="490"/>
      <c r="IE5" s="490"/>
      <c r="IF5" s="490"/>
      <c r="IG5" s="490"/>
      <c r="IH5" s="490"/>
      <c r="II5" s="490"/>
      <c r="IJ5" s="490"/>
      <c r="IK5" s="490"/>
      <c r="IL5" s="490"/>
      <c r="IM5" s="490"/>
      <c r="IN5" s="490"/>
      <c r="IO5" s="490"/>
      <c r="IP5" s="490"/>
      <c r="IQ5" s="490"/>
      <c r="IR5" s="490"/>
      <c r="IS5" s="490"/>
      <c r="IT5" s="490"/>
      <c r="IU5" s="490"/>
      <c r="IV5" s="490"/>
    </row>
    <row r="6" spans="2:13" ht="98.25" thickBot="1">
      <c r="B6" s="499" t="s">
        <v>20</v>
      </c>
      <c r="C6" s="1438" t="s">
        <v>21</v>
      </c>
      <c r="D6" s="500" t="s">
        <v>6</v>
      </c>
      <c r="E6" s="501" t="s">
        <v>432</v>
      </c>
      <c r="F6" s="502" t="s">
        <v>23</v>
      </c>
      <c r="G6" s="502" t="s">
        <v>538</v>
      </c>
      <c r="H6" s="1066" t="s">
        <v>642</v>
      </c>
      <c r="I6" s="777" t="s">
        <v>643</v>
      </c>
      <c r="J6" s="502" t="s">
        <v>1082</v>
      </c>
      <c r="K6" s="809" t="s">
        <v>163</v>
      </c>
      <c r="L6" s="777" t="s">
        <v>1124</v>
      </c>
      <c r="M6" s="645" t="s">
        <v>516</v>
      </c>
    </row>
    <row r="7" spans="1:256" s="109" customFormat="1" ht="22.5" customHeight="1">
      <c r="A7" s="1412">
        <v>1</v>
      </c>
      <c r="B7" s="503">
        <v>17</v>
      </c>
      <c r="C7" s="1619" t="s">
        <v>34</v>
      </c>
      <c r="D7" s="1620"/>
      <c r="E7" s="504"/>
      <c r="F7" s="505"/>
      <c r="G7" s="505"/>
      <c r="H7" s="795"/>
      <c r="I7" s="778"/>
      <c r="J7" s="1173"/>
      <c r="K7" s="1051"/>
      <c r="L7" s="778"/>
      <c r="M7" s="711"/>
      <c r="N7" s="506"/>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7"/>
      <c r="BW7" s="507"/>
      <c r="BX7" s="507"/>
      <c r="BY7" s="507"/>
      <c r="BZ7" s="507"/>
      <c r="CA7" s="507"/>
      <c r="CB7" s="507"/>
      <c r="CC7" s="507"/>
      <c r="CD7" s="507"/>
      <c r="CE7" s="507"/>
      <c r="CF7" s="507"/>
      <c r="CG7" s="507"/>
      <c r="CH7" s="507"/>
      <c r="CI7" s="507"/>
      <c r="CJ7" s="507"/>
      <c r="CK7" s="507"/>
      <c r="CL7" s="507"/>
      <c r="CM7" s="507"/>
      <c r="CN7" s="507"/>
      <c r="CO7" s="507"/>
      <c r="CP7" s="507"/>
      <c r="CQ7" s="507"/>
      <c r="CR7" s="507"/>
      <c r="CS7" s="507"/>
      <c r="CT7" s="507"/>
      <c r="CU7" s="507"/>
      <c r="CV7" s="507"/>
      <c r="CW7" s="507"/>
      <c r="CX7" s="507"/>
      <c r="CY7" s="507"/>
      <c r="CZ7" s="507"/>
      <c r="DA7" s="507"/>
      <c r="DB7" s="507"/>
      <c r="DC7" s="507"/>
      <c r="DD7" s="507"/>
      <c r="DE7" s="507"/>
      <c r="DF7" s="507"/>
      <c r="DG7" s="507"/>
      <c r="DH7" s="507"/>
      <c r="DI7" s="507"/>
      <c r="DJ7" s="507"/>
      <c r="DK7" s="507"/>
      <c r="DL7" s="507"/>
      <c r="DM7" s="507"/>
      <c r="DN7" s="507"/>
      <c r="DO7" s="507"/>
      <c r="DP7" s="507"/>
      <c r="DQ7" s="507"/>
      <c r="DR7" s="507"/>
      <c r="DS7" s="507"/>
      <c r="DT7" s="507"/>
      <c r="DU7" s="507"/>
      <c r="DV7" s="507"/>
      <c r="DW7" s="507"/>
      <c r="DX7" s="507"/>
      <c r="DY7" s="507"/>
      <c r="DZ7" s="507"/>
      <c r="EA7" s="507"/>
      <c r="EB7" s="507"/>
      <c r="EC7" s="507"/>
      <c r="ED7" s="507"/>
      <c r="EE7" s="507"/>
      <c r="EF7" s="507"/>
      <c r="EG7" s="507"/>
      <c r="EH7" s="507"/>
      <c r="EI7" s="507"/>
      <c r="EJ7" s="507"/>
      <c r="EK7" s="507"/>
      <c r="EL7" s="507"/>
      <c r="EM7" s="507"/>
      <c r="EN7" s="507"/>
      <c r="EO7" s="507"/>
      <c r="EP7" s="507"/>
      <c r="EQ7" s="507"/>
      <c r="ER7" s="507"/>
      <c r="ES7" s="507"/>
      <c r="ET7" s="507"/>
      <c r="EU7" s="507"/>
      <c r="EV7" s="507"/>
      <c r="EW7" s="507"/>
      <c r="EX7" s="507"/>
      <c r="EY7" s="507"/>
      <c r="EZ7" s="507"/>
      <c r="FA7" s="507"/>
      <c r="FB7" s="507"/>
      <c r="FC7" s="507"/>
      <c r="FD7" s="507"/>
      <c r="FE7" s="507"/>
      <c r="FF7" s="507"/>
      <c r="FG7" s="507"/>
      <c r="FH7" s="507"/>
      <c r="FI7" s="507"/>
      <c r="FJ7" s="507"/>
      <c r="FK7" s="507"/>
      <c r="FL7" s="507"/>
      <c r="FM7" s="507"/>
      <c r="FN7" s="507"/>
      <c r="FO7" s="507"/>
      <c r="FP7" s="507"/>
      <c r="FQ7" s="507"/>
      <c r="FR7" s="507"/>
      <c r="FS7" s="507"/>
      <c r="FT7" s="507"/>
      <c r="FU7" s="507"/>
      <c r="FV7" s="507"/>
      <c r="FW7" s="507"/>
      <c r="FX7" s="507"/>
      <c r="FY7" s="507"/>
      <c r="FZ7" s="507"/>
      <c r="GA7" s="507"/>
      <c r="GB7" s="507"/>
      <c r="GC7" s="507"/>
      <c r="GD7" s="507"/>
      <c r="GE7" s="507"/>
      <c r="GF7" s="507"/>
      <c r="GG7" s="507"/>
      <c r="GH7" s="507"/>
      <c r="GI7" s="507"/>
      <c r="GJ7" s="507"/>
      <c r="GK7" s="507"/>
      <c r="GL7" s="507"/>
      <c r="GM7" s="507"/>
      <c r="GN7" s="507"/>
      <c r="GO7" s="507"/>
      <c r="GP7" s="507"/>
      <c r="GQ7" s="507"/>
      <c r="GR7" s="507"/>
      <c r="GS7" s="507"/>
      <c r="GT7" s="507"/>
      <c r="GU7" s="507"/>
      <c r="GV7" s="507"/>
      <c r="GW7" s="507"/>
      <c r="GX7" s="507"/>
      <c r="GY7" s="507"/>
      <c r="GZ7" s="507"/>
      <c r="HA7" s="507"/>
      <c r="HB7" s="507"/>
      <c r="HC7" s="507"/>
      <c r="HD7" s="507"/>
      <c r="HE7" s="507"/>
      <c r="HF7" s="507"/>
      <c r="HG7" s="507"/>
      <c r="HH7" s="507"/>
      <c r="HI7" s="507"/>
      <c r="HJ7" s="507"/>
      <c r="HK7" s="507"/>
      <c r="HL7" s="507"/>
      <c r="HM7" s="507"/>
      <c r="HN7" s="507"/>
      <c r="HO7" s="507"/>
      <c r="HP7" s="507"/>
      <c r="HQ7" s="507"/>
      <c r="HR7" s="507"/>
      <c r="HS7" s="507"/>
      <c r="HT7" s="507"/>
      <c r="HU7" s="507"/>
      <c r="HV7" s="507"/>
      <c r="HW7" s="507"/>
      <c r="HX7" s="507"/>
      <c r="HY7" s="507"/>
      <c r="HZ7" s="507"/>
      <c r="IA7" s="507"/>
      <c r="IB7" s="507"/>
      <c r="IC7" s="507"/>
      <c r="ID7" s="507"/>
      <c r="IE7" s="507"/>
      <c r="IF7" s="507"/>
      <c r="IG7" s="507"/>
      <c r="IH7" s="507"/>
      <c r="II7" s="507"/>
      <c r="IJ7" s="507"/>
      <c r="IK7" s="507"/>
      <c r="IL7" s="507"/>
      <c r="IM7" s="507"/>
      <c r="IN7" s="507"/>
      <c r="IO7" s="507"/>
      <c r="IP7" s="507"/>
      <c r="IQ7" s="507"/>
      <c r="IR7" s="507"/>
      <c r="IS7" s="507"/>
      <c r="IT7" s="507"/>
      <c r="IU7" s="507"/>
      <c r="IV7" s="507"/>
    </row>
    <row r="8" spans="1:16" ht="33" customHeight="1">
      <c r="A8" s="1412">
        <v>2</v>
      </c>
      <c r="B8" s="508"/>
      <c r="C8" s="509">
        <v>1</v>
      </c>
      <c r="D8" s="510" t="s">
        <v>498</v>
      </c>
      <c r="E8" s="511" t="s">
        <v>25</v>
      </c>
      <c r="F8" s="512">
        <f aca="true" t="shared" si="0" ref="F8:F18">H8+L8+M8</f>
        <v>38678</v>
      </c>
      <c r="G8" s="513"/>
      <c r="H8" s="796">
        <v>413</v>
      </c>
      <c r="I8" s="779">
        <v>38087</v>
      </c>
      <c r="J8" s="512">
        <v>38265</v>
      </c>
      <c r="K8" s="1052"/>
      <c r="L8" s="779">
        <f>SUM(J8:K8)</f>
        <v>38265</v>
      </c>
      <c r="M8" s="712"/>
      <c r="N8" s="519"/>
      <c r="P8" s="514"/>
    </row>
    <row r="9" spans="1:16" ht="18" customHeight="1">
      <c r="A9" s="1412">
        <v>3</v>
      </c>
      <c r="B9" s="508"/>
      <c r="C9" s="509">
        <v>2</v>
      </c>
      <c r="D9" s="515" t="s">
        <v>496</v>
      </c>
      <c r="E9" s="516" t="s">
        <v>25</v>
      </c>
      <c r="F9" s="512">
        <f t="shared" si="0"/>
        <v>484940</v>
      </c>
      <c r="G9" s="513"/>
      <c r="H9" s="796">
        <v>10122</v>
      </c>
      <c r="I9" s="780">
        <v>474814</v>
      </c>
      <c r="J9" s="1174">
        <v>474818</v>
      </c>
      <c r="K9" s="1053"/>
      <c r="L9" s="779">
        <f aca="true" t="shared" si="1" ref="L9:L84">SUM(J9:K9)</f>
        <v>474818</v>
      </c>
      <c r="M9" s="712"/>
      <c r="N9" s="519"/>
      <c r="P9" s="514"/>
    </row>
    <row r="10" spans="1:16" ht="17.25">
      <c r="A10" s="1412">
        <v>4</v>
      </c>
      <c r="B10" s="508"/>
      <c r="C10" s="509">
        <v>3</v>
      </c>
      <c r="D10" s="725" t="s">
        <v>494</v>
      </c>
      <c r="E10" s="516" t="s">
        <v>25</v>
      </c>
      <c r="F10" s="512">
        <f t="shared" si="0"/>
        <v>623282</v>
      </c>
      <c r="G10" s="512"/>
      <c r="H10" s="796">
        <v>10953</v>
      </c>
      <c r="I10" s="779">
        <v>377182</v>
      </c>
      <c r="J10" s="512">
        <v>612329</v>
      </c>
      <c r="K10" s="1052"/>
      <c r="L10" s="779">
        <f t="shared" si="1"/>
        <v>612329</v>
      </c>
      <c r="M10" s="712"/>
      <c r="N10" s="519"/>
      <c r="P10" s="514"/>
    </row>
    <row r="11" spans="1:16" ht="17.25">
      <c r="A11" s="1412">
        <v>5</v>
      </c>
      <c r="B11" s="508"/>
      <c r="C11" s="509">
        <v>4</v>
      </c>
      <c r="D11" s="725" t="s">
        <v>843</v>
      </c>
      <c r="E11" s="516" t="s">
        <v>25</v>
      </c>
      <c r="F11" s="512">
        <f t="shared" si="0"/>
        <v>3430</v>
      </c>
      <c r="G11" s="512"/>
      <c r="H11" s="796"/>
      <c r="I11" s="779"/>
      <c r="J11" s="512">
        <v>3430</v>
      </c>
      <c r="K11" s="1052"/>
      <c r="L11" s="779">
        <f t="shared" si="1"/>
        <v>3430</v>
      </c>
      <c r="M11" s="712"/>
      <c r="N11" s="519"/>
      <c r="P11" s="514"/>
    </row>
    <row r="12" spans="1:16" ht="33.75">
      <c r="A12" s="1412">
        <v>6</v>
      </c>
      <c r="B12" s="508"/>
      <c r="C12" s="509">
        <v>5</v>
      </c>
      <c r="D12" s="515" t="s">
        <v>497</v>
      </c>
      <c r="E12" s="516" t="s">
        <v>25</v>
      </c>
      <c r="F12" s="512">
        <f t="shared" si="0"/>
        <v>277000</v>
      </c>
      <c r="G12" s="512"/>
      <c r="H12" s="796">
        <v>5906</v>
      </c>
      <c r="I12" s="779">
        <v>256594</v>
      </c>
      <c r="J12" s="512">
        <v>256594</v>
      </c>
      <c r="K12" s="1052"/>
      <c r="L12" s="779">
        <f t="shared" si="1"/>
        <v>256594</v>
      </c>
      <c r="M12" s="713">
        <v>14500</v>
      </c>
      <c r="N12" s="519"/>
      <c r="P12" s="514"/>
    </row>
    <row r="13" spans="1:16" ht="33.75">
      <c r="A13" s="1412">
        <v>7</v>
      </c>
      <c r="B13" s="508"/>
      <c r="C13" s="509">
        <v>6</v>
      </c>
      <c r="D13" s="515" t="s">
        <v>854</v>
      </c>
      <c r="E13" s="516" t="s">
        <v>25</v>
      </c>
      <c r="F13" s="512">
        <f t="shared" si="0"/>
        <v>56683</v>
      </c>
      <c r="G13" s="512"/>
      <c r="H13" s="796">
        <v>4572</v>
      </c>
      <c r="I13" s="779">
        <v>52111</v>
      </c>
      <c r="J13" s="512">
        <v>52111</v>
      </c>
      <c r="K13" s="1052"/>
      <c r="L13" s="779">
        <f t="shared" si="1"/>
        <v>52111</v>
      </c>
      <c r="M13" s="712"/>
      <c r="N13" s="519"/>
      <c r="P13" s="514"/>
    </row>
    <row r="14" spans="1:16" ht="18" customHeight="1">
      <c r="A14" s="1412">
        <v>8</v>
      </c>
      <c r="B14" s="508"/>
      <c r="C14" s="509">
        <v>7</v>
      </c>
      <c r="D14" s="510" t="s">
        <v>853</v>
      </c>
      <c r="E14" s="511" t="s">
        <v>25</v>
      </c>
      <c r="F14" s="512">
        <f t="shared" si="0"/>
        <v>178564</v>
      </c>
      <c r="G14" s="513"/>
      <c r="H14" s="796">
        <v>7062</v>
      </c>
      <c r="I14" s="779">
        <v>116502</v>
      </c>
      <c r="J14" s="512">
        <v>171502</v>
      </c>
      <c r="K14" s="1052"/>
      <c r="L14" s="779">
        <f t="shared" si="1"/>
        <v>171502</v>
      </c>
      <c r="M14" s="712"/>
      <c r="N14" s="519"/>
      <c r="P14" s="514"/>
    </row>
    <row r="15" spans="1:16" ht="33">
      <c r="A15" s="1412">
        <v>9</v>
      </c>
      <c r="B15" s="508"/>
      <c r="C15" s="509">
        <v>8</v>
      </c>
      <c r="D15" s="510" t="s">
        <v>511</v>
      </c>
      <c r="E15" s="511" t="s">
        <v>25</v>
      </c>
      <c r="F15" s="512">
        <f t="shared" si="0"/>
        <v>0</v>
      </c>
      <c r="G15" s="513"/>
      <c r="H15" s="796"/>
      <c r="I15" s="779">
        <f>163119+19221</f>
        <v>182340</v>
      </c>
      <c r="J15" s="512">
        <v>0</v>
      </c>
      <c r="K15" s="1052"/>
      <c r="L15" s="779">
        <f t="shared" si="1"/>
        <v>0</v>
      </c>
      <c r="M15" s="712"/>
      <c r="N15" s="519"/>
      <c r="P15" s="514"/>
    </row>
    <row r="16" spans="1:16" ht="49.5">
      <c r="A16" s="1412">
        <v>10</v>
      </c>
      <c r="B16" s="508"/>
      <c r="C16" s="509">
        <v>9</v>
      </c>
      <c r="D16" s="517" t="s">
        <v>512</v>
      </c>
      <c r="E16" s="518" t="s">
        <v>25</v>
      </c>
      <c r="F16" s="512">
        <f t="shared" si="0"/>
        <v>0</v>
      </c>
      <c r="G16" s="513"/>
      <c r="H16" s="796"/>
      <c r="I16" s="779">
        <v>311794</v>
      </c>
      <c r="J16" s="512">
        <v>0</v>
      </c>
      <c r="K16" s="1052"/>
      <c r="L16" s="779">
        <f t="shared" si="1"/>
        <v>0</v>
      </c>
      <c r="M16" s="713"/>
      <c r="N16" s="519"/>
      <c r="P16" s="514"/>
    </row>
    <row r="17" spans="1:16" ht="49.5">
      <c r="A17" s="1412">
        <v>11</v>
      </c>
      <c r="B17" s="508"/>
      <c r="C17" s="509">
        <v>10</v>
      </c>
      <c r="D17" s="517" t="s">
        <v>513</v>
      </c>
      <c r="E17" s="518" t="s">
        <v>25</v>
      </c>
      <c r="F17" s="512">
        <f t="shared" si="0"/>
        <v>22479</v>
      </c>
      <c r="G17" s="513"/>
      <c r="H17" s="796"/>
      <c r="I17" s="779">
        <v>22479</v>
      </c>
      <c r="J17" s="512">
        <v>22479</v>
      </c>
      <c r="K17" s="1052"/>
      <c r="L17" s="779">
        <f t="shared" si="1"/>
        <v>22479</v>
      </c>
      <c r="M17" s="712"/>
      <c r="N17" s="519"/>
      <c r="P17" s="514"/>
    </row>
    <row r="18" spans="1:16" ht="49.5">
      <c r="A18" s="1412">
        <v>12</v>
      </c>
      <c r="B18" s="508"/>
      <c r="C18" s="509">
        <v>11</v>
      </c>
      <c r="D18" s="517" t="s">
        <v>529</v>
      </c>
      <c r="E18" s="518" t="s">
        <v>25</v>
      </c>
      <c r="F18" s="512">
        <f t="shared" si="0"/>
        <v>957122</v>
      </c>
      <c r="G18" s="513"/>
      <c r="H18" s="796">
        <v>24308</v>
      </c>
      <c r="I18" s="779">
        <v>892740</v>
      </c>
      <c r="J18" s="512">
        <v>892740</v>
      </c>
      <c r="K18" s="1052"/>
      <c r="L18" s="779">
        <f t="shared" si="1"/>
        <v>892740</v>
      </c>
      <c r="M18" s="713">
        <f>27091+12983</f>
        <v>40074</v>
      </c>
      <c r="N18" s="519"/>
      <c r="P18" s="514"/>
    </row>
    <row r="19" spans="1:16" ht="33">
      <c r="A19" s="1412">
        <v>13</v>
      </c>
      <c r="B19" s="508"/>
      <c r="C19" s="509">
        <v>12</v>
      </c>
      <c r="D19" s="517" t="s">
        <v>802</v>
      </c>
      <c r="E19" s="518" t="s">
        <v>25</v>
      </c>
      <c r="F19" s="512">
        <f aca="true" t="shared" si="2" ref="F19:F60">G19+H19+L19+M19</f>
        <v>125</v>
      </c>
      <c r="G19" s="513"/>
      <c r="H19" s="796"/>
      <c r="I19" s="779"/>
      <c r="J19" s="512">
        <v>125</v>
      </c>
      <c r="K19" s="1052"/>
      <c r="L19" s="779">
        <f t="shared" si="1"/>
        <v>125</v>
      </c>
      <c r="M19" s="713"/>
      <c r="N19" s="519"/>
      <c r="P19" s="514"/>
    </row>
    <row r="20" spans="1:16" ht="33">
      <c r="A20" s="1412">
        <v>14</v>
      </c>
      <c r="B20" s="508"/>
      <c r="C20" s="509">
        <v>13</v>
      </c>
      <c r="D20" s="517" t="s">
        <v>612</v>
      </c>
      <c r="E20" s="518" t="s">
        <v>25</v>
      </c>
      <c r="F20" s="512">
        <f t="shared" si="2"/>
        <v>48086</v>
      </c>
      <c r="G20" s="513"/>
      <c r="H20" s="796">
        <v>22577</v>
      </c>
      <c r="I20" s="779"/>
      <c r="J20" s="512">
        <v>25509</v>
      </c>
      <c r="K20" s="1052"/>
      <c r="L20" s="779">
        <f t="shared" si="1"/>
        <v>25509</v>
      </c>
      <c r="M20" s="713"/>
      <c r="N20" s="519"/>
      <c r="P20" s="514"/>
    </row>
    <row r="21" spans="1:16" ht="17.25">
      <c r="A21" s="1412">
        <v>15</v>
      </c>
      <c r="B21" s="508"/>
      <c r="C21" s="509">
        <v>14</v>
      </c>
      <c r="D21" s="517" t="s">
        <v>611</v>
      </c>
      <c r="E21" s="518" t="s">
        <v>25</v>
      </c>
      <c r="F21" s="512">
        <f t="shared" si="2"/>
        <v>6858</v>
      </c>
      <c r="G21" s="513"/>
      <c r="H21" s="796">
        <v>6858</v>
      </c>
      <c r="I21" s="779"/>
      <c r="J21" s="512">
        <v>0</v>
      </c>
      <c r="K21" s="1052"/>
      <c r="L21" s="779">
        <f t="shared" si="1"/>
        <v>0</v>
      </c>
      <c r="M21" s="713"/>
      <c r="N21" s="519"/>
      <c r="P21" s="514"/>
    </row>
    <row r="22" spans="1:16" ht="33">
      <c r="A22" s="1412">
        <v>16</v>
      </c>
      <c r="B22" s="508"/>
      <c r="C22" s="509">
        <v>15</v>
      </c>
      <c r="D22" s="517" t="s">
        <v>803</v>
      </c>
      <c r="E22" s="518" t="s">
        <v>25</v>
      </c>
      <c r="F22" s="512">
        <f t="shared" si="2"/>
        <v>9893</v>
      </c>
      <c r="G22" s="513"/>
      <c r="H22" s="796">
        <v>9893</v>
      </c>
      <c r="I22" s="779"/>
      <c r="J22" s="512">
        <v>0</v>
      </c>
      <c r="K22" s="1052"/>
      <c r="L22" s="779">
        <f t="shared" si="1"/>
        <v>0</v>
      </c>
      <c r="M22" s="713"/>
      <c r="N22" s="519"/>
      <c r="P22" s="514"/>
    </row>
    <row r="23" spans="1:16" ht="33">
      <c r="A23" s="1412">
        <v>17</v>
      </c>
      <c r="B23" s="508"/>
      <c r="C23" s="509">
        <v>16</v>
      </c>
      <c r="D23" s="517" t="s">
        <v>1008</v>
      </c>
      <c r="E23" s="518" t="s">
        <v>25</v>
      </c>
      <c r="F23" s="512">
        <f t="shared" si="2"/>
        <v>81000</v>
      </c>
      <c r="G23" s="513"/>
      <c r="H23" s="796"/>
      <c r="I23" s="779"/>
      <c r="J23" s="512">
        <v>81000</v>
      </c>
      <c r="K23" s="1052"/>
      <c r="L23" s="779">
        <f t="shared" si="1"/>
        <v>81000</v>
      </c>
      <c r="M23" s="713"/>
      <c r="N23" s="519"/>
      <c r="P23" s="514"/>
    </row>
    <row r="24" spans="1:16" ht="17.25">
      <c r="A24" s="1412">
        <v>18</v>
      </c>
      <c r="B24" s="508"/>
      <c r="C24" s="509">
        <v>17</v>
      </c>
      <c r="D24" s="517" t="s">
        <v>539</v>
      </c>
      <c r="E24" s="518" t="s">
        <v>25</v>
      </c>
      <c r="F24" s="512">
        <f t="shared" si="2"/>
        <v>0</v>
      </c>
      <c r="G24" s="513"/>
      <c r="H24" s="796"/>
      <c r="I24" s="779">
        <v>40000</v>
      </c>
      <c r="J24" s="512">
        <v>0</v>
      </c>
      <c r="K24" s="1052"/>
      <c r="L24" s="779">
        <f t="shared" si="1"/>
        <v>0</v>
      </c>
      <c r="M24" s="713"/>
      <c r="N24" s="519"/>
      <c r="P24" s="514"/>
    </row>
    <row r="25" spans="1:16" ht="17.25">
      <c r="A25" s="1412">
        <v>19</v>
      </c>
      <c r="B25" s="508"/>
      <c r="C25" s="509">
        <v>18</v>
      </c>
      <c r="D25" s="517" t="s">
        <v>788</v>
      </c>
      <c r="E25" s="518" t="s">
        <v>25</v>
      </c>
      <c r="F25" s="512">
        <f t="shared" si="2"/>
        <v>80800</v>
      </c>
      <c r="G25" s="513"/>
      <c r="H25" s="796"/>
      <c r="I25" s="779"/>
      <c r="J25" s="512">
        <v>80800</v>
      </c>
      <c r="K25" s="1052"/>
      <c r="L25" s="779">
        <f t="shared" si="1"/>
        <v>80800</v>
      </c>
      <c r="M25" s="713"/>
      <c r="N25" s="519"/>
      <c r="P25" s="514"/>
    </row>
    <row r="26" spans="1:16" ht="49.5">
      <c r="A26" s="1412">
        <v>20</v>
      </c>
      <c r="B26" s="508"/>
      <c r="C26" s="509">
        <v>19</v>
      </c>
      <c r="D26" s="517" t="s">
        <v>804</v>
      </c>
      <c r="E26" s="511" t="s">
        <v>25</v>
      </c>
      <c r="F26" s="512">
        <f t="shared" si="2"/>
        <v>10353</v>
      </c>
      <c r="G26" s="513"/>
      <c r="H26" s="796">
        <v>4000</v>
      </c>
      <c r="I26" s="779"/>
      <c r="J26" s="512">
        <v>6353</v>
      </c>
      <c r="K26" s="1052"/>
      <c r="L26" s="779">
        <f t="shared" si="1"/>
        <v>6353</v>
      </c>
      <c r="M26" s="713"/>
      <c r="N26" s="519"/>
      <c r="P26" s="514"/>
    </row>
    <row r="27" spans="1:16" ht="17.25">
      <c r="A27" s="1412">
        <v>21</v>
      </c>
      <c r="B27" s="508"/>
      <c r="C27" s="509">
        <v>20</v>
      </c>
      <c r="D27" s="517" t="s">
        <v>805</v>
      </c>
      <c r="E27" s="511" t="s">
        <v>25</v>
      </c>
      <c r="F27" s="512">
        <f t="shared" si="2"/>
        <v>1778</v>
      </c>
      <c r="G27" s="513"/>
      <c r="H27" s="796"/>
      <c r="I27" s="779"/>
      <c r="J27" s="512">
        <v>1778</v>
      </c>
      <c r="K27" s="1052"/>
      <c r="L27" s="779">
        <f t="shared" si="1"/>
        <v>1778</v>
      </c>
      <c r="M27" s="713"/>
      <c r="N27" s="519"/>
      <c r="P27" s="514"/>
    </row>
    <row r="28" spans="1:16" ht="17.25">
      <c r="A28" s="1412">
        <v>22</v>
      </c>
      <c r="B28" s="508"/>
      <c r="C28" s="509">
        <v>21</v>
      </c>
      <c r="D28" s="517" t="s">
        <v>806</v>
      </c>
      <c r="E28" s="511" t="s">
        <v>25</v>
      </c>
      <c r="F28" s="512">
        <f t="shared" si="2"/>
        <v>26750</v>
      </c>
      <c r="G28" s="513"/>
      <c r="H28" s="796">
        <v>3683</v>
      </c>
      <c r="I28" s="779"/>
      <c r="J28" s="512">
        <v>3067</v>
      </c>
      <c r="K28" s="1052"/>
      <c r="L28" s="779">
        <f t="shared" si="1"/>
        <v>3067</v>
      </c>
      <c r="M28" s="713">
        <v>20000</v>
      </c>
      <c r="N28" s="519"/>
      <c r="P28" s="514"/>
    </row>
    <row r="29" spans="1:16" ht="33">
      <c r="A29" s="1412">
        <v>23</v>
      </c>
      <c r="B29" s="508"/>
      <c r="C29" s="509">
        <v>22</v>
      </c>
      <c r="D29" s="517" t="s">
        <v>807</v>
      </c>
      <c r="E29" s="511" t="s">
        <v>25</v>
      </c>
      <c r="F29" s="512">
        <f t="shared" si="2"/>
        <v>6750</v>
      </c>
      <c r="G29" s="513"/>
      <c r="H29" s="796">
        <v>2921</v>
      </c>
      <c r="I29" s="779"/>
      <c r="J29" s="512">
        <v>3829</v>
      </c>
      <c r="K29" s="1052"/>
      <c r="L29" s="779">
        <f t="shared" si="1"/>
        <v>3829</v>
      </c>
      <c r="M29" s="713"/>
      <c r="N29" s="519"/>
      <c r="P29" s="514"/>
    </row>
    <row r="30" spans="1:16" ht="33">
      <c r="A30" s="1412">
        <v>24</v>
      </c>
      <c r="B30" s="508"/>
      <c r="C30" s="509">
        <v>23</v>
      </c>
      <c r="D30" s="517" t="s">
        <v>808</v>
      </c>
      <c r="E30" s="511" t="s">
        <v>25</v>
      </c>
      <c r="F30" s="512">
        <f t="shared" si="2"/>
        <v>19500</v>
      </c>
      <c r="G30" s="513"/>
      <c r="H30" s="796">
        <v>470</v>
      </c>
      <c r="I30" s="779"/>
      <c r="J30" s="512">
        <v>19030</v>
      </c>
      <c r="K30" s="1052"/>
      <c r="L30" s="779">
        <f t="shared" si="1"/>
        <v>19030</v>
      </c>
      <c r="M30" s="713"/>
      <c r="N30" s="519"/>
      <c r="P30" s="514"/>
    </row>
    <row r="31" spans="1:16" ht="17.25">
      <c r="A31" s="1412">
        <v>25</v>
      </c>
      <c r="B31" s="508"/>
      <c r="C31" s="509">
        <v>24</v>
      </c>
      <c r="D31" s="517" t="s">
        <v>809</v>
      </c>
      <c r="E31" s="511" t="s">
        <v>25</v>
      </c>
      <c r="F31" s="512">
        <f t="shared" si="2"/>
        <v>9500</v>
      </c>
      <c r="G31" s="513"/>
      <c r="H31" s="796"/>
      <c r="I31" s="779"/>
      <c r="J31" s="512">
        <v>9500</v>
      </c>
      <c r="K31" s="1052"/>
      <c r="L31" s="779">
        <f t="shared" si="1"/>
        <v>9500</v>
      </c>
      <c r="M31" s="713"/>
      <c r="N31" s="519"/>
      <c r="P31" s="514"/>
    </row>
    <row r="32" spans="1:16" ht="17.25">
      <c r="A32" s="1412">
        <v>26</v>
      </c>
      <c r="B32" s="508"/>
      <c r="C32" s="509">
        <v>25</v>
      </c>
      <c r="D32" s="517" t="s">
        <v>810</v>
      </c>
      <c r="E32" s="511" t="s">
        <v>25</v>
      </c>
      <c r="F32" s="512">
        <f t="shared" si="2"/>
        <v>3824</v>
      </c>
      <c r="G32" s="513"/>
      <c r="H32" s="796"/>
      <c r="I32" s="779"/>
      <c r="J32" s="512">
        <v>3824</v>
      </c>
      <c r="K32" s="1052"/>
      <c r="L32" s="779">
        <f t="shared" si="1"/>
        <v>3824</v>
      </c>
      <c r="M32" s="713"/>
      <c r="N32" s="519"/>
      <c r="P32" s="514"/>
    </row>
    <row r="33" spans="1:16" ht="17.25">
      <c r="A33" s="1412">
        <v>27</v>
      </c>
      <c r="B33" s="508"/>
      <c r="C33" s="509">
        <v>26</v>
      </c>
      <c r="D33" s="517" t="s">
        <v>849</v>
      </c>
      <c r="E33" s="511" t="s">
        <v>25</v>
      </c>
      <c r="F33" s="512">
        <f t="shared" si="2"/>
        <v>4000</v>
      </c>
      <c r="G33" s="513"/>
      <c r="H33" s="796">
        <v>491</v>
      </c>
      <c r="I33" s="779"/>
      <c r="J33" s="512">
        <v>3509</v>
      </c>
      <c r="K33" s="1052"/>
      <c r="L33" s="779">
        <f t="shared" si="1"/>
        <v>3509</v>
      </c>
      <c r="M33" s="713"/>
      <c r="N33" s="519"/>
      <c r="P33" s="514"/>
    </row>
    <row r="34" spans="1:16" ht="17.25">
      <c r="A34" s="1412">
        <v>28</v>
      </c>
      <c r="B34" s="508"/>
      <c r="C34" s="509">
        <v>27</v>
      </c>
      <c r="D34" s="517" t="s">
        <v>811</v>
      </c>
      <c r="E34" s="511" t="s">
        <v>25</v>
      </c>
      <c r="F34" s="512">
        <f t="shared" si="2"/>
        <v>4000</v>
      </c>
      <c r="G34" s="513"/>
      <c r="H34" s="796">
        <v>1994</v>
      </c>
      <c r="I34" s="779"/>
      <c r="J34" s="512">
        <v>2006</v>
      </c>
      <c r="K34" s="1052"/>
      <c r="L34" s="779">
        <f t="shared" si="1"/>
        <v>2006</v>
      </c>
      <c r="M34" s="713"/>
      <c r="N34" s="519"/>
      <c r="P34" s="514"/>
    </row>
    <row r="35" spans="1:16" ht="33">
      <c r="A35" s="1412">
        <v>29</v>
      </c>
      <c r="B35" s="508"/>
      <c r="C35" s="509">
        <v>28</v>
      </c>
      <c r="D35" s="517" t="s">
        <v>844</v>
      </c>
      <c r="E35" s="511" t="s">
        <v>25</v>
      </c>
      <c r="F35" s="512">
        <f t="shared" si="2"/>
        <v>3100</v>
      </c>
      <c r="G35" s="513"/>
      <c r="H35" s="796"/>
      <c r="I35" s="779"/>
      <c r="J35" s="512">
        <v>3100</v>
      </c>
      <c r="K35" s="1052"/>
      <c r="L35" s="779">
        <f t="shared" si="1"/>
        <v>3100</v>
      </c>
      <c r="M35" s="713"/>
      <c r="N35" s="519"/>
      <c r="P35" s="514"/>
    </row>
    <row r="36" spans="1:16" ht="17.25">
      <c r="A36" s="1412">
        <v>30</v>
      </c>
      <c r="B36" s="508"/>
      <c r="C36" s="509">
        <v>29</v>
      </c>
      <c r="D36" s="517" t="s">
        <v>613</v>
      </c>
      <c r="E36" s="511" t="s">
        <v>25</v>
      </c>
      <c r="F36" s="512">
        <f t="shared" si="2"/>
        <v>9279</v>
      </c>
      <c r="G36" s="513"/>
      <c r="H36" s="796"/>
      <c r="I36" s="779"/>
      <c r="J36" s="512">
        <v>9279</v>
      </c>
      <c r="K36" s="1052"/>
      <c r="L36" s="779">
        <f t="shared" si="1"/>
        <v>9279</v>
      </c>
      <c r="M36" s="713"/>
      <c r="N36" s="519"/>
      <c r="P36" s="514"/>
    </row>
    <row r="37" spans="1:16" ht="17.25">
      <c r="A37" s="1412">
        <v>31</v>
      </c>
      <c r="B37" s="508"/>
      <c r="C37" s="509">
        <v>30</v>
      </c>
      <c r="D37" s="725" t="s">
        <v>637</v>
      </c>
      <c r="E37" s="516" t="s">
        <v>25</v>
      </c>
      <c r="F37" s="512">
        <f t="shared" si="2"/>
        <v>26858</v>
      </c>
      <c r="G37" s="512"/>
      <c r="H37" s="796"/>
      <c r="I37" s="779">
        <v>11707</v>
      </c>
      <c r="J37" s="512">
        <v>404</v>
      </c>
      <c r="K37" s="1052"/>
      <c r="L37" s="779">
        <f t="shared" si="1"/>
        <v>404</v>
      </c>
      <c r="M37" s="713">
        <v>26454</v>
      </c>
      <c r="N37" s="519"/>
      <c r="P37" s="514"/>
    </row>
    <row r="38" spans="1:16" ht="18" customHeight="1">
      <c r="A38" s="1412">
        <v>32</v>
      </c>
      <c r="B38" s="508"/>
      <c r="C38" s="509">
        <v>31</v>
      </c>
      <c r="D38" s="515" t="s">
        <v>625</v>
      </c>
      <c r="E38" s="516" t="s">
        <v>25</v>
      </c>
      <c r="F38" s="512">
        <f t="shared" si="2"/>
        <v>0</v>
      </c>
      <c r="G38" s="512"/>
      <c r="H38" s="796"/>
      <c r="I38" s="779">
        <v>200000</v>
      </c>
      <c r="J38" s="512">
        <v>0</v>
      </c>
      <c r="K38" s="1052"/>
      <c r="L38" s="779">
        <f t="shared" si="1"/>
        <v>0</v>
      </c>
      <c r="M38" s="713"/>
      <c r="N38" s="519"/>
      <c r="P38" s="514"/>
    </row>
    <row r="39" spans="1:16" ht="18" customHeight="1">
      <c r="A39" s="1412">
        <v>33</v>
      </c>
      <c r="B39" s="508"/>
      <c r="C39" s="509">
        <v>32</v>
      </c>
      <c r="D39" s="515" t="s">
        <v>626</v>
      </c>
      <c r="E39" s="516" t="s">
        <v>25</v>
      </c>
      <c r="F39" s="512">
        <f t="shared" si="2"/>
        <v>39000</v>
      </c>
      <c r="G39" s="512"/>
      <c r="H39" s="796"/>
      <c r="I39" s="779">
        <v>94000</v>
      </c>
      <c r="J39" s="512">
        <v>39000</v>
      </c>
      <c r="K39" s="1052"/>
      <c r="L39" s="779">
        <f t="shared" si="1"/>
        <v>39000</v>
      </c>
      <c r="M39" s="712"/>
      <c r="N39" s="519"/>
      <c r="P39" s="514"/>
    </row>
    <row r="40" spans="1:16" ht="18" customHeight="1">
      <c r="A40" s="1412">
        <v>34</v>
      </c>
      <c r="B40" s="508"/>
      <c r="C40" s="509">
        <v>33</v>
      </c>
      <c r="D40" s="515" t="s">
        <v>1073</v>
      </c>
      <c r="E40" s="516" t="s">
        <v>25</v>
      </c>
      <c r="F40" s="512">
        <f>G40+H40+L40+M40</f>
        <v>25400</v>
      </c>
      <c r="G40" s="512"/>
      <c r="H40" s="796"/>
      <c r="I40" s="779">
        <v>25400</v>
      </c>
      <c r="J40" s="512">
        <v>25400</v>
      </c>
      <c r="K40" s="1052"/>
      <c r="L40" s="779">
        <f>SUM(J40:K40)</f>
        <v>25400</v>
      </c>
      <c r="M40" s="712"/>
      <c r="N40" s="519"/>
      <c r="P40" s="514"/>
    </row>
    <row r="41" spans="1:16" ht="18" customHeight="1">
      <c r="A41" s="1412">
        <v>35</v>
      </c>
      <c r="B41" s="508"/>
      <c r="C41" s="509">
        <v>34</v>
      </c>
      <c r="D41" s="515" t="s">
        <v>1074</v>
      </c>
      <c r="E41" s="516" t="s">
        <v>25</v>
      </c>
      <c r="F41" s="512">
        <f t="shared" si="2"/>
        <v>50000</v>
      </c>
      <c r="G41" s="512"/>
      <c r="H41" s="796"/>
      <c r="I41" s="779">
        <v>50000</v>
      </c>
      <c r="J41" s="512">
        <v>50000</v>
      </c>
      <c r="K41" s="1052"/>
      <c r="L41" s="779">
        <f t="shared" si="1"/>
        <v>50000</v>
      </c>
      <c r="M41" s="712"/>
      <c r="N41" s="519"/>
      <c r="P41" s="514"/>
    </row>
    <row r="42" spans="1:16" ht="19.5" customHeight="1">
      <c r="A42" s="1412">
        <v>36</v>
      </c>
      <c r="B42" s="508"/>
      <c r="C42" s="509">
        <v>35</v>
      </c>
      <c r="D42" s="1263" t="s">
        <v>1077</v>
      </c>
      <c r="E42" s="1265" t="s">
        <v>25</v>
      </c>
      <c r="F42" s="512">
        <f>G42+H42+L42+M42</f>
        <v>680000</v>
      </c>
      <c r="G42" s="1167"/>
      <c r="H42" s="1168"/>
      <c r="I42" s="1169"/>
      <c r="J42" s="1166">
        <v>680000</v>
      </c>
      <c r="K42" s="1256"/>
      <c r="L42" s="1169">
        <f>SUM(J42:K42)</f>
        <v>680000</v>
      </c>
      <c r="M42" s="1264"/>
      <c r="N42" s="519"/>
      <c r="P42" s="514"/>
    </row>
    <row r="43" spans="1:16" ht="19.5" customHeight="1">
      <c r="A43" s="1412">
        <v>37</v>
      </c>
      <c r="B43" s="508"/>
      <c r="C43" s="509">
        <v>36</v>
      </c>
      <c r="D43" s="1266" t="s">
        <v>1066</v>
      </c>
      <c r="E43" s="516" t="s">
        <v>25</v>
      </c>
      <c r="F43" s="512">
        <f>G43+H43+L43+M43</f>
        <v>1000000</v>
      </c>
      <c r="G43" s="512"/>
      <c r="H43" s="796"/>
      <c r="I43" s="779"/>
      <c r="J43" s="512">
        <v>765000</v>
      </c>
      <c r="K43" s="1052"/>
      <c r="L43" s="779">
        <f>SUM(J43:K43)</f>
        <v>765000</v>
      </c>
      <c r="M43" s="712">
        <v>235000</v>
      </c>
      <c r="N43" s="519"/>
      <c r="P43" s="514"/>
    </row>
    <row r="44" spans="1:16" ht="35.25" customHeight="1">
      <c r="A44" s="1412">
        <v>38</v>
      </c>
      <c r="B44" s="508"/>
      <c r="C44" s="509">
        <v>37</v>
      </c>
      <c r="D44" s="515" t="s">
        <v>1075</v>
      </c>
      <c r="E44" s="516" t="s">
        <v>25</v>
      </c>
      <c r="F44" s="512">
        <f>G44+H44+L44+M44</f>
        <v>15000</v>
      </c>
      <c r="G44" s="512"/>
      <c r="H44" s="796"/>
      <c r="I44" s="779"/>
      <c r="J44" s="512">
        <v>15000</v>
      </c>
      <c r="K44" s="1052"/>
      <c r="L44" s="779">
        <f>SUM(J44:K44)</f>
        <v>15000</v>
      </c>
      <c r="M44" s="712"/>
      <c r="N44" s="519"/>
      <c r="P44" s="514"/>
    </row>
    <row r="45" spans="1:16" ht="35.25" customHeight="1">
      <c r="A45" s="1412">
        <v>39</v>
      </c>
      <c r="B45" s="508"/>
      <c r="C45" s="509">
        <v>38</v>
      </c>
      <c r="D45" s="515" t="s">
        <v>1067</v>
      </c>
      <c r="E45" s="516" t="s">
        <v>25</v>
      </c>
      <c r="F45" s="512">
        <f>G45+H45+L45+M45</f>
        <v>49500</v>
      </c>
      <c r="G45" s="512"/>
      <c r="H45" s="796"/>
      <c r="I45" s="779"/>
      <c r="J45" s="512">
        <v>49500</v>
      </c>
      <c r="K45" s="1052"/>
      <c r="L45" s="779">
        <f>SUM(J45:K45)</f>
        <v>49500</v>
      </c>
      <c r="M45" s="712"/>
      <c r="N45" s="519"/>
      <c r="P45" s="514"/>
    </row>
    <row r="46" spans="1:16" ht="18" customHeight="1">
      <c r="A46" s="1412">
        <v>40</v>
      </c>
      <c r="B46" s="508"/>
      <c r="C46" s="509">
        <v>39</v>
      </c>
      <c r="D46" s="725" t="s">
        <v>628</v>
      </c>
      <c r="E46" s="516" t="s">
        <v>25</v>
      </c>
      <c r="F46" s="512">
        <f t="shared" si="2"/>
        <v>10000</v>
      </c>
      <c r="G46" s="512"/>
      <c r="H46" s="796"/>
      <c r="I46" s="779">
        <v>10000</v>
      </c>
      <c r="J46" s="512">
        <v>10000</v>
      </c>
      <c r="K46" s="1052"/>
      <c r="L46" s="779">
        <f t="shared" si="1"/>
        <v>10000</v>
      </c>
      <c r="M46" s="712"/>
      <c r="N46" s="519"/>
      <c r="P46" s="514"/>
    </row>
    <row r="47" spans="1:256" ht="33.75" customHeight="1">
      <c r="A47" s="1412">
        <v>41</v>
      </c>
      <c r="B47" s="508"/>
      <c r="C47" s="509">
        <v>40</v>
      </c>
      <c r="D47" s="515" t="s">
        <v>629</v>
      </c>
      <c r="E47" s="516" t="s">
        <v>25</v>
      </c>
      <c r="F47" s="512">
        <f t="shared" si="2"/>
        <v>2000</v>
      </c>
      <c r="G47" s="512"/>
      <c r="H47" s="796"/>
      <c r="I47" s="779">
        <v>2000</v>
      </c>
      <c r="J47" s="512">
        <v>2000</v>
      </c>
      <c r="K47" s="1052"/>
      <c r="L47" s="779">
        <f t="shared" si="1"/>
        <v>2000</v>
      </c>
      <c r="M47" s="712"/>
      <c r="N47" s="519"/>
      <c r="O47" s="520"/>
      <c r="P47" s="514"/>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0"/>
      <c r="AY47" s="520"/>
      <c r="AZ47" s="520"/>
      <c r="BA47" s="520"/>
      <c r="BB47" s="520"/>
      <c r="BC47" s="520"/>
      <c r="BD47" s="520"/>
      <c r="BE47" s="520"/>
      <c r="BF47" s="520"/>
      <c r="BG47" s="520"/>
      <c r="BH47" s="520"/>
      <c r="BI47" s="520"/>
      <c r="BJ47" s="520"/>
      <c r="BK47" s="520"/>
      <c r="BL47" s="520"/>
      <c r="BM47" s="520"/>
      <c r="BN47" s="520"/>
      <c r="BO47" s="520"/>
      <c r="BP47" s="520"/>
      <c r="BQ47" s="520"/>
      <c r="BR47" s="520"/>
      <c r="BS47" s="520"/>
      <c r="BT47" s="520"/>
      <c r="BU47" s="520"/>
      <c r="BV47" s="520"/>
      <c r="BW47" s="520"/>
      <c r="BX47" s="520"/>
      <c r="BY47" s="520"/>
      <c r="BZ47" s="520"/>
      <c r="CA47" s="520"/>
      <c r="CB47" s="520"/>
      <c r="CC47" s="520"/>
      <c r="CD47" s="520"/>
      <c r="CE47" s="520"/>
      <c r="CF47" s="520"/>
      <c r="CG47" s="520"/>
      <c r="CH47" s="520"/>
      <c r="CI47" s="520"/>
      <c r="CJ47" s="520"/>
      <c r="CK47" s="520"/>
      <c r="CL47" s="520"/>
      <c r="CM47" s="520"/>
      <c r="CN47" s="520"/>
      <c r="CO47" s="520"/>
      <c r="CP47" s="520"/>
      <c r="CQ47" s="520"/>
      <c r="CR47" s="520"/>
      <c r="CS47" s="520"/>
      <c r="CT47" s="520"/>
      <c r="CU47" s="520"/>
      <c r="CV47" s="520"/>
      <c r="CW47" s="520"/>
      <c r="CX47" s="520"/>
      <c r="CY47" s="520"/>
      <c r="CZ47" s="520"/>
      <c r="DA47" s="520"/>
      <c r="DB47" s="520"/>
      <c r="DC47" s="520"/>
      <c r="DD47" s="520"/>
      <c r="DE47" s="520"/>
      <c r="DF47" s="520"/>
      <c r="DG47" s="520"/>
      <c r="DH47" s="520"/>
      <c r="DI47" s="520"/>
      <c r="DJ47" s="520"/>
      <c r="DK47" s="520"/>
      <c r="DL47" s="520"/>
      <c r="DM47" s="520"/>
      <c r="DN47" s="520"/>
      <c r="DO47" s="520"/>
      <c r="DP47" s="520"/>
      <c r="DQ47" s="520"/>
      <c r="DR47" s="520"/>
      <c r="DS47" s="520"/>
      <c r="DT47" s="520"/>
      <c r="DU47" s="520"/>
      <c r="DV47" s="520"/>
      <c r="DW47" s="520"/>
      <c r="DX47" s="520"/>
      <c r="DY47" s="520"/>
      <c r="DZ47" s="520"/>
      <c r="EA47" s="520"/>
      <c r="EB47" s="520"/>
      <c r="EC47" s="520"/>
      <c r="ED47" s="520"/>
      <c r="EE47" s="520"/>
      <c r="EF47" s="520"/>
      <c r="EG47" s="520"/>
      <c r="EH47" s="520"/>
      <c r="EI47" s="520"/>
      <c r="EJ47" s="520"/>
      <c r="EK47" s="520"/>
      <c r="EL47" s="520"/>
      <c r="EM47" s="520"/>
      <c r="EN47" s="520"/>
      <c r="EO47" s="520"/>
      <c r="EP47" s="520"/>
      <c r="EQ47" s="520"/>
      <c r="ER47" s="520"/>
      <c r="ES47" s="520"/>
      <c r="ET47" s="520"/>
      <c r="EU47" s="520"/>
      <c r="EV47" s="520"/>
      <c r="EW47" s="520"/>
      <c r="EX47" s="520"/>
      <c r="EY47" s="520"/>
      <c r="EZ47" s="520"/>
      <c r="FA47" s="520"/>
      <c r="FB47" s="520"/>
      <c r="FC47" s="520"/>
      <c r="FD47" s="520"/>
      <c r="FE47" s="520"/>
      <c r="FF47" s="520"/>
      <c r="FG47" s="520"/>
      <c r="FH47" s="520"/>
      <c r="FI47" s="520"/>
      <c r="FJ47" s="520"/>
      <c r="FK47" s="520"/>
      <c r="FL47" s="520"/>
      <c r="FM47" s="520"/>
      <c r="FN47" s="520"/>
      <c r="FO47" s="520"/>
      <c r="FP47" s="520"/>
      <c r="FQ47" s="520"/>
      <c r="FR47" s="520"/>
      <c r="FS47" s="520"/>
      <c r="FT47" s="520"/>
      <c r="FU47" s="520"/>
      <c r="FV47" s="520"/>
      <c r="FW47" s="520"/>
      <c r="FX47" s="520"/>
      <c r="FY47" s="520"/>
      <c r="FZ47" s="520"/>
      <c r="GA47" s="520"/>
      <c r="GB47" s="520"/>
      <c r="GC47" s="520"/>
      <c r="GD47" s="520"/>
      <c r="GE47" s="520"/>
      <c r="GF47" s="520"/>
      <c r="GG47" s="520"/>
      <c r="GH47" s="520"/>
      <c r="GI47" s="520"/>
      <c r="GJ47" s="520"/>
      <c r="GK47" s="520"/>
      <c r="GL47" s="520"/>
      <c r="GM47" s="520"/>
      <c r="GN47" s="520"/>
      <c r="GO47" s="520"/>
      <c r="GP47" s="520"/>
      <c r="GQ47" s="520"/>
      <c r="GR47" s="520"/>
      <c r="GS47" s="520"/>
      <c r="GT47" s="520"/>
      <c r="GU47" s="520"/>
      <c r="GV47" s="520"/>
      <c r="GW47" s="520"/>
      <c r="GX47" s="520"/>
      <c r="GY47" s="520"/>
      <c r="GZ47" s="520"/>
      <c r="HA47" s="520"/>
      <c r="HB47" s="520"/>
      <c r="HC47" s="520"/>
      <c r="HD47" s="520"/>
      <c r="HE47" s="520"/>
      <c r="HF47" s="520"/>
      <c r="HG47" s="520"/>
      <c r="HH47" s="520"/>
      <c r="HI47" s="520"/>
      <c r="HJ47" s="520"/>
      <c r="HK47" s="520"/>
      <c r="HL47" s="520"/>
      <c r="HM47" s="520"/>
      <c r="HN47" s="520"/>
      <c r="HO47" s="520"/>
      <c r="HP47" s="520"/>
      <c r="HQ47" s="520"/>
      <c r="HR47" s="520"/>
      <c r="HS47" s="520"/>
      <c r="HT47" s="520"/>
      <c r="HU47" s="520"/>
      <c r="HV47" s="520"/>
      <c r="HW47" s="520"/>
      <c r="HX47" s="520"/>
      <c r="HY47" s="520"/>
      <c r="HZ47" s="520"/>
      <c r="IA47" s="520"/>
      <c r="IB47" s="520"/>
      <c r="IC47" s="520"/>
      <c r="ID47" s="520"/>
      <c r="IE47" s="520"/>
      <c r="IF47" s="520"/>
      <c r="IG47" s="520"/>
      <c r="IH47" s="520"/>
      <c r="II47" s="520"/>
      <c r="IJ47" s="520"/>
      <c r="IK47" s="520"/>
      <c r="IL47" s="520"/>
      <c r="IM47" s="520"/>
      <c r="IN47" s="520"/>
      <c r="IO47" s="520"/>
      <c r="IP47" s="520"/>
      <c r="IQ47" s="520"/>
      <c r="IR47" s="520"/>
      <c r="IS47" s="520"/>
      <c r="IT47" s="520"/>
      <c r="IU47" s="520"/>
      <c r="IV47" s="520"/>
    </row>
    <row r="48" spans="1:256" ht="33.75" customHeight="1">
      <c r="A48" s="1412">
        <v>42</v>
      </c>
      <c r="B48" s="508"/>
      <c r="C48" s="509">
        <v>41</v>
      </c>
      <c r="D48" s="515" t="s">
        <v>1009</v>
      </c>
      <c r="E48" s="516" t="s">
        <v>25</v>
      </c>
      <c r="F48" s="512">
        <f t="shared" si="2"/>
        <v>20000</v>
      </c>
      <c r="G48" s="512"/>
      <c r="H48" s="796"/>
      <c r="I48" s="779"/>
      <c r="J48" s="512">
        <v>20000</v>
      </c>
      <c r="K48" s="1052"/>
      <c r="L48" s="779">
        <f t="shared" si="1"/>
        <v>20000</v>
      </c>
      <c r="M48" s="712"/>
      <c r="N48" s="519"/>
      <c r="O48" s="520"/>
      <c r="P48" s="514"/>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20"/>
      <c r="BN48" s="520"/>
      <c r="BO48" s="520"/>
      <c r="BP48" s="520"/>
      <c r="BQ48" s="520"/>
      <c r="BR48" s="520"/>
      <c r="BS48" s="520"/>
      <c r="BT48" s="520"/>
      <c r="BU48" s="520"/>
      <c r="BV48" s="520"/>
      <c r="BW48" s="520"/>
      <c r="BX48" s="520"/>
      <c r="BY48" s="520"/>
      <c r="BZ48" s="520"/>
      <c r="CA48" s="520"/>
      <c r="CB48" s="520"/>
      <c r="CC48" s="520"/>
      <c r="CD48" s="520"/>
      <c r="CE48" s="520"/>
      <c r="CF48" s="520"/>
      <c r="CG48" s="520"/>
      <c r="CH48" s="520"/>
      <c r="CI48" s="520"/>
      <c r="CJ48" s="520"/>
      <c r="CK48" s="520"/>
      <c r="CL48" s="520"/>
      <c r="CM48" s="520"/>
      <c r="CN48" s="520"/>
      <c r="CO48" s="520"/>
      <c r="CP48" s="520"/>
      <c r="CQ48" s="520"/>
      <c r="CR48" s="520"/>
      <c r="CS48" s="520"/>
      <c r="CT48" s="520"/>
      <c r="CU48" s="520"/>
      <c r="CV48" s="520"/>
      <c r="CW48" s="520"/>
      <c r="CX48" s="520"/>
      <c r="CY48" s="520"/>
      <c r="CZ48" s="520"/>
      <c r="DA48" s="520"/>
      <c r="DB48" s="520"/>
      <c r="DC48" s="520"/>
      <c r="DD48" s="520"/>
      <c r="DE48" s="520"/>
      <c r="DF48" s="520"/>
      <c r="DG48" s="520"/>
      <c r="DH48" s="520"/>
      <c r="DI48" s="520"/>
      <c r="DJ48" s="520"/>
      <c r="DK48" s="520"/>
      <c r="DL48" s="520"/>
      <c r="DM48" s="520"/>
      <c r="DN48" s="520"/>
      <c r="DO48" s="520"/>
      <c r="DP48" s="520"/>
      <c r="DQ48" s="520"/>
      <c r="DR48" s="520"/>
      <c r="DS48" s="520"/>
      <c r="DT48" s="520"/>
      <c r="DU48" s="520"/>
      <c r="DV48" s="520"/>
      <c r="DW48" s="520"/>
      <c r="DX48" s="520"/>
      <c r="DY48" s="520"/>
      <c r="DZ48" s="520"/>
      <c r="EA48" s="520"/>
      <c r="EB48" s="520"/>
      <c r="EC48" s="520"/>
      <c r="ED48" s="520"/>
      <c r="EE48" s="520"/>
      <c r="EF48" s="520"/>
      <c r="EG48" s="520"/>
      <c r="EH48" s="520"/>
      <c r="EI48" s="520"/>
      <c r="EJ48" s="520"/>
      <c r="EK48" s="520"/>
      <c r="EL48" s="520"/>
      <c r="EM48" s="520"/>
      <c r="EN48" s="520"/>
      <c r="EO48" s="520"/>
      <c r="EP48" s="520"/>
      <c r="EQ48" s="520"/>
      <c r="ER48" s="520"/>
      <c r="ES48" s="520"/>
      <c r="ET48" s="520"/>
      <c r="EU48" s="520"/>
      <c r="EV48" s="520"/>
      <c r="EW48" s="520"/>
      <c r="EX48" s="520"/>
      <c r="EY48" s="520"/>
      <c r="EZ48" s="520"/>
      <c r="FA48" s="520"/>
      <c r="FB48" s="520"/>
      <c r="FC48" s="520"/>
      <c r="FD48" s="520"/>
      <c r="FE48" s="520"/>
      <c r="FF48" s="520"/>
      <c r="FG48" s="520"/>
      <c r="FH48" s="520"/>
      <c r="FI48" s="520"/>
      <c r="FJ48" s="520"/>
      <c r="FK48" s="520"/>
      <c r="FL48" s="520"/>
      <c r="FM48" s="520"/>
      <c r="FN48" s="520"/>
      <c r="FO48" s="520"/>
      <c r="FP48" s="520"/>
      <c r="FQ48" s="520"/>
      <c r="FR48" s="520"/>
      <c r="FS48" s="520"/>
      <c r="FT48" s="520"/>
      <c r="FU48" s="520"/>
      <c r="FV48" s="520"/>
      <c r="FW48" s="520"/>
      <c r="FX48" s="520"/>
      <c r="FY48" s="520"/>
      <c r="FZ48" s="520"/>
      <c r="GA48" s="520"/>
      <c r="GB48" s="520"/>
      <c r="GC48" s="520"/>
      <c r="GD48" s="520"/>
      <c r="GE48" s="520"/>
      <c r="GF48" s="520"/>
      <c r="GG48" s="520"/>
      <c r="GH48" s="520"/>
      <c r="GI48" s="520"/>
      <c r="GJ48" s="520"/>
      <c r="GK48" s="520"/>
      <c r="GL48" s="520"/>
      <c r="GM48" s="520"/>
      <c r="GN48" s="520"/>
      <c r="GO48" s="520"/>
      <c r="GP48" s="520"/>
      <c r="GQ48" s="520"/>
      <c r="GR48" s="520"/>
      <c r="GS48" s="520"/>
      <c r="GT48" s="520"/>
      <c r="GU48" s="520"/>
      <c r="GV48" s="520"/>
      <c r="GW48" s="520"/>
      <c r="GX48" s="520"/>
      <c r="GY48" s="520"/>
      <c r="GZ48" s="520"/>
      <c r="HA48" s="520"/>
      <c r="HB48" s="520"/>
      <c r="HC48" s="520"/>
      <c r="HD48" s="520"/>
      <c r="HE48" s="520"/>
      <c r="HF48" s="520"/>
      <c r="HG48" s="520"/>
      <c r="HH48" s="520"/>
      <c r="HI48" s="520"/>
      <c r="HJ48" s="520"/>
      <c r="HK48" s="520"/>
      <c r="HL48" s="520"/>
      <c r="HM48" s="520"/>
      <c r="HN48" s="520"/>
      <c r="HO48" s="520"/>
      <c r="HP48" s="520"/>
      <c r="HQ48" s="520"/>
      <c r="HR48" s="520"/>
      <c r="HS48" s="520"/>
      <c r="HT48" s="520"/>
      <c r="HU48" s="520"/>
      <c r="HV48" s="520"/>
      <c r="HW48" s="520"/>
      <c r="HX48" s="520"/>
      <c r="HY48" s="520"/>
      <c r="HZ48" s="520"/>
      <c r="IA48" s="520"/>
      <c r="IB48" s="520"/>
      <c r="IC48" s="520"/>
      <c r="ID48" s="520"/>
      <c r="IE48" s="520"/>
      <c r="IF48" s="520"/>
      <c r="IG48" s="520"/>
      <c r="IH48" s="520"/>
      <c r="II48" s="520"/>
      <c r="IJ48" s="520"/>
      <c r="IK48" s="520"/>
      <c r="IL48" s="520"/>
      <c r="IM48" s="520"/>
      <c r="IN48" s="520"/>
      <c r="IO48" s="520"/>
      <c r="IP48" s="520"/>
      <c r="IQ48" s="520"/>
      <c r="IR48" s="520"/>
      <c r="IS48" s="520"/>
      <c r="IT48" s="520"/>
      <c r="IU48" s="520"/>
      <c r="IV48" s="520"/>
    </row>
    <row r="49" spans="1:256" ht="18" customHeight="1">
      <c r="A49" s="1412">
        <v>43</v>
      </c>
      <c r="B49" s="508"/>
      <c r="C49" s="509">
        <v>42</v>
      </c>
      <c r="D49" s="515" t="s">
        <v>1010</v>
      </c>
      <c r="E49" s="516" t="s">
        <v>25</v>
      </c>
      <c r="F49" s="512">
        <f t="shared" si="2"/>
        <v>15000</v>
      </c>
      <c r="G49" s="512"/>
      <c r="H49" s="796"/>
      <c r="I49" s="779"/>
      <c r="J49" s="512">
        <v>15000</v>
      </c>
      <c r="K49" s="1052"/>
      <c r="L49" s="779">
        <f t="shared" si="1"/>
        <v>15000</v>
      </c>
      <c r="M49" s="712"/>
      <c r="N49" s="519"/>
      <c r="O49" s="520"/>
      <c r="P49" s="514"/>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c r="CU49" s="520"/>
      <c r="CV49" s="520"/>
      <c r="CW49" s="520"/>
      <c r="CX49" s="520"/>
      <c r="CY49" s="520"/>
      <c r="CZ49" s="520"/>
      <c r="DA49" s="520"/>
      <c r="DB49" s="520"/>
      <c r="DC49" s="520"/>
      <c r="DD49" s="520"/>
      <c r="DE49" s="520"/>
      <c r="DF49" s="520"/>
      <c r="DG49" s="520"/>
      <c r="DH49" s="520"/>
      <c r="DI49" s="520"/>
      <c r="DJ49" s="520"/>
      <c r="DK49" s="520"/>
      <c r="DL49" s="520"/>
      <c r="DM49" s="520"/>
      <c r="DN49" s="520"/>
      <c r="DO49" s="520"/>
      <c r="DP49" s="520"/>
      <c r="DQ49" s="520"/>
      <c r="DR49" s="520"/>
      <c r="DS49" s="520"/>
      <c r="DT49" s="520"/>
      <c r="DU49" s="520"/>
      <c r="DV49" s="520"/>
      <c r="DW49" s="520"/>
      <c r="DX49" s="520"/>
      <c r="DY49" s="520"/>
      <c r="DZ49" s="520"/>
      <c r="EA49" s="520"/>
      <c r="EB49" s="520"/>
      <c r="EC49" s="520"/>
      <c r="ED49" s="520"/>
      <c r="EE49" s="520"/>
      <c r="EF49" s="520"/>
      <c r="EG49" s="520"/>
      <c r="EH49" s="520"/>
      <c r="EI49" s="520"/>
      <c r="EJ49" s="520"/>
      <c r="EK49" s="520"/>
      <c r="EL49" s="520"/>
      <c r="EM49" s="520"/>
      <c r="EN49" s="520"/>
      <c r="EO49" s="520"/>
      <c r="EP49" s="520"/>
      <c r="EQ49" s="520"/>
      <c r="ER49" s="520"/>
      <c r="ES49" s="520"/>
      <c r="ET49" s="520"/>
      <c r="EU49" s="520"/>
      <c r="EV49" s="520"/>
      <c r="EW49" s="520"/>
      <c r="EX49" s="520"/>
      <c r="EY49" s="520"/>
      <c r="EZ49" s="520"/>
      <c r="FA49" s="520"/>
      <c r="FB49" s="520"/>
      <c r="FC49" s="520"/>
      <c r="FD49" s="520"/>
      <c r="FE49" s="520"/>
      <c r="FF49" s="520"/>
      <c r="FG49" s="520"/>
      <c r="FH49" s="520"/>
      <c r="FI49" s="520"/>
      <c r="FJ49" s="520"/>
      <c r="FK49" s="520"/>
      <c r="FL49" s="520"/>
      <c r="FM49" s="520"/>
      <c r="FN49" s="520"/>
      <c r="FO49" s="520"/>
      <c r="FP49" s="520"/>
      <c r="FQ49" s="520"/>
      <c r="FR49" s="520"/>
      <c r="FS49" s="520"/>
      <c r="FT49" s="520"/>
      <c r="FU49" s="520"/>
      <c r="FV49" s="520"/>
      <c r="FW49" s="520"/>
      <c r="FX49" s="520"/>
      <c r="FY49" s="520"/>
      <c r="FZ49" s="520"/>
      <c r="GA49" s="520"/>
      <c r="GB49" s="520"/>
      <c r="GC49" s="520"/>
      <c r="GD49" s="520"/>
      <c r="GE49" s="520"/>
      <c r="GF49" s="520"/>
      <c r="GG49" s="520"/>
      <c r="GH49" s="520"/>
      <c r="GI49" s="520"/>
      <c r="GJ49" s="520"/>
      <c r="GK49" s="520"/>
      <c r="GL49" s="520"/>
      <c r="GM49" s="520"/>
      <c r="GN49" s="520"/>
      <c r="GO49" s="520"/>
      <c r="GP49" s="520"/>
      <c r="GQ49" s="520"/>
      <c r="GR49" s="520"/>
      <c r="GS49" s="520"/>
      <c r="GT49" s="520"/>
      <c r="GU49" s="520"/>
      <c r="GV49" s="520"/>
      <c r="GW49" s="520"/>
      <c r="GX49" s="520"/>
      <c r="GY49" s="520"/>
      <c r="GZ49" s="520"/>
      <c r="HA49" s="520"/>
      <c r="HB49" s="520"/>
      <c r="HC49" s="520"/>
      <c r="HD49" s="520"/>
      <c r="HE49" s="520"/>
      <c r="HF49" s="520"/>
      <c r="HG49" s="520"/>
      <c r="HH49" s="520"/>
      <c r="HI49" s="520"/>
      <c r="HJ49" s="520"/>
      <c r="HK49" s="520"/>
      <c r="HL49" s="520"/>
      <c r="HM49" s="520"/>
      <c r="HN49" s="520"/>
      <c r="HO49" s="520"/>
      <c r="HP49" s="520"/>
      <c r="HQ49" s="520"/>
      <c r="HR49" s="520"/>
      <c r="HS49" s="520"/>
      <c r="HT49" s="520"/>
      <c r="HU49" s="520"/>
      <c r="HV49" s="520"/>
      <c r="HW49" s="520"/>
      <c r="HX49" s="520"/>
      <c r="HY49" s="520"/>
      <c r="HZ49" s="520"/>
      <c r="IA49" s="520"/>
      <c r="IB49" s="520"/>
      <c r="IC49" s="520"/>
      <c r="ID49" s="520"/>
      <c r="IE49" s="520"/>
      <c r="IF49" s="520"/>
      <c r="IG49" s="520"/>
      <c r="IH49" s="520"/>
      <c r="II49" s="520"/>
      <c r="IJ49" s="520"/>
      <c r="IK49" s="520"/>
      <c r="IL49" s="520"/>
      <c r="IM49" s="520"/>
      <c r="IN49" s="520"/>
      <c r="IO49" s="520"/>
      <c r="IP49" s="520"/>
      <c r="IQ49" s="520"/>
      <c r="IR49" s="520"/>
      <c r="IS49" s="520"/>
      <c r="IT49" s="520"/>
      <c r="IU49" s="520"/>
      <c r="IV49" s="520"/>
    </row>
    <row r="50" spans="1:256" ht="18" customHeight="1">
      <c r="A50" s="1412">
        <v>44</v>
      </c>
      <c r="B50" s="508"/>
      <c r="C50" s="509">
        <v>43</v>
      </c>
      <c r="D50" s="515" t="s">
        <v>1011</v>
      </c>
      <c r="E50" s="516" t="s">
        <v>25</v>
      </c>
      <c r="F50" s="512">
        <f t="shared" si="2"/>
        <v>15000</v>
      </c>
      <c r="G50" s="512"/>
      <c r="H50" s="796"/>
      <c r="I50" s="779"/>
      <c r="J50" s="512">
        <v>15000</v>
      </c>
      <c r="K50" s="1052"/>
      <c r="L50" s="779">
        <f t="shared" si="1"/>
        <v>15000</v>
      </c>
      <c r="M50" s="712"/>
      <c r="N50" s="519"/>
      <c r="O50" s="520"/>
      <c r="P50" s="514"/>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0"/>
      <c r="CS50" s="520"/>
      <c r="CT50" s="520"/>
      <c r="CU50" s="520"/>
      <c r="CV50" s="520"/>
      <c r="CW50" s="520"/>
      <c r="CX50" s="520"/>
      <c r="CY50" s="520"/>
      <c r="CZ50" s="520"/>
      <c r="DA50" s="520"/>
      <c r="DB50" s="520"/>
      <c r="DC50" s="520"/>
      <c r="DD50" s="520"/>
      <c r="DE50" s="520"/>
      <c r="DF50" s="520"/>
      <c r="DG50" s="520"/>
      <c r="DH50" s="520"/>
      <c r="DI50" s="520"/>
      <c r="DJ50" s="520"/>
      <c r="DK50" s="520"/>
      <c r="DL50" s="520"/>
      <c r="DM50" s="520"/>
      <c r="DN50" s="520"/>
      <c r="DO50" s="520"/>
      <c r="DP50" s="520"/>
      <c r="DQ50" s="520"/>
      <c r="DR50" s="520"/>
      <c r="DS50" s="520"/>
      <c r="DT50" s="520"/>
      <c r="DU50" s="520"/>
      <c r="DV50" s="520"/>
      <c r="DW50" s="520"/>
      <c r="DX50" s="520"/>
      <c r="DY50" s="520"/>
      <c r="DZ50" s="520"/>
      <c r="EA50" s="520"/>
      <c r="EB50" s="520"/>
      <c r="EC50" s="520"/>
      <c r="ED50" s="520"/>
      <c r="EE50" s="520"/>
      <c r="EF50" s="520"/>
      <c r="EG50" s="520"/>
      <c r="EH50" s="520"/>
      <c r="EI50" s="520"/>
      <c r="EJ50" s="520"/>
      <c r="EK50" s="520"/>
      <c r="EL50" s="520"/>
      <c r="EM50" s="520"/>
      <c r="EN50" s="520"/>
      <c r="EO50" s="520"/>
      <c r="EP50" s="520"/>
      <c r="EQ50" s="520"/>
      <c r="ER50" s="520"/>
      <c r="ES50" s="520"/>
      <c r="ET50" s="520"/>
      <c r="EU50" s="520"/>
      <c r="EV50" s="520"/>
      <c r="EW50" s="520"/>
      <c r="EX50" s="520"/>
      <c r="EY50" s="520"/>
      <c r="EZ50" s="520"/>
      <c r="FA50" s="520"/>
      <c r="FB50" s="520"/>
      <c r="FC50" s="520"/>
      <c r="FD50" s="520"/>
      <c r="FE50" s="520"/>
      <c r="FF50" s="520"/>
      <c r="FG50" s="520"/>
      <c r="FH50" s="520"/>
      <c r="FI50" s="520"/>
      <c r="FJ50" s="520"/>
      <c r="FK50" s="520"/>
      <c r="FL50" s="520"/>
      <c r="FM50" s="520"/>
      <c r="FN50" s="520"/>
      <c r="FO50" s="520"/>
      <c r="FP50" s="520"/>
      <c r="FQ50" s="520"/>
      <c r="FR50" s="520"/>
      <c r="FS50" s="520"/>
      <c r="FT50" s="520"/>
      <c r="FU50" s="520"/>
      <c r="FV50" s="520"/>
      <c r="FW50" s="520"/>
      <c r="FX50" s="520"/>
      <c r="FY50" s="520"/>
      <c r="FZ50" s="520"/>
      <c r="GA50" s="520"/>
      <c r="GB50" s="520"/>
      <c r="GC50" s="520"/>
      <c r="GD50" s="520"/>
      <c r="GE50" s="520"/>
      <c r="GF50" s="520"/>
      <c r="GG50" s="520"/>
      <c r="GH50" s="520"/>
      <c r="GI50" s="520"/>
      <c r="GJ50" s="520"/>
      <c r="GK50" s="520"/>
      <c r="GL50" s="520"/>
      <c r="GM50" s="520"/>
      <c r="GN50" s="520"/>
      <c r="GO50" s="520"/>
      <c r="GP50" s="520"/>
      <c r="GQ50" s="520"/>
      <c r="GR50" s="520"/>
      <c r="GS50" s="520"/>
      <c r="GT50" s="520"/>
      <c r="GU50" s="520"/>
      <c r="GV50" s="520"/>
      <c r="GW50" s="520"/>
      <c r="GX50" s="520"/>
      <c r="GY50" s="520"/>
      <c r="GZ50" s="520"/>
      <c r="HA50" s="520"/>
      <c r="HB50" s="520"/>
      <c r="HC50" s="520"/>
      <c r="HD50" s="520"/>
      <c r="HE50" s="520"/>
      <c r="HF50" s="520"/>
      <c r="HG50" s="520"/>
      <c r="HH50" s="520"/>
      <c r="HI50" s="520"/>
      <c r="HJ50" s="520"/>
      <c r="HK50" s="520"/>
      <c r="HL50" s="520"/>
      <c r="HM50" s="520"/>
      <c r="HN50" s="520"/>
      <c r="HO50" s="520"/>
      <c r="HP50" s="520"/>
      <c r="HQ50" s="520"/>
      <c r="HR50" s="520"/>
      <c r="HS50" s="520"/>
      <c r="HT50" s="520"/>
      <c r="HU50" s="520"/>
      <c r="HV50" s="520"/>
      <c r="HW50" s="520"/>
      <c r="HX50" s="520"/>
      <c r="HY50" s="520"/>
      <c r="HZ50" s="520"/>
      <c r="IA50" s="520"/>
      <c r="IB50" s="520"/>
      <c r="IC50" s="520"/>
      <c r="ID50" s="520"/>
      <c r="IE50" s="520"/>
      <c r="IF50" s="520"/>
      <c r="IG50" s="520"/>
      <c r="IH50" s="520"/>
      <c r="II50" s="520"/>
      <c r="IJ50" s="520"/>
      <c r="IK50" s="520"/>
      <c r="IL50" s="520"/>
      <c r="IM50" s="520"/>
      <c r="IN50" s="520"/>
      <c r="IO50" s="520"/>
      <c r="IP50" s="520"/>
      <c r="IQ50" s="520"/>
      <c r="IR50" s="520"/>
      <c r="IS50" s="520"/>
      <c r="IT50" s="520"/>
      <c r="IU50" s="520"/>
      <c r="IV50" s="520"/>
    </row>
    <row r="51" spans="1:256" ht="18" customHeight="1">
      <c r="A51" s="1412">
        <v>45</v>
      </c>
      <c r="B51" s="508"/>
      <c r="C51" s="509">
        <v>44</v>
      </c>
      <c r="D51" s="515" t="s">
        <v>1012</v>
      </c>
      <c r="E51" s="516" t="s">
        <v>25</v>
      </c>
      <c r="F51" s="512">
        <f t="shared" si="2"/>
        <v>5000</v>
      </c>
      <c r="G51" s="512"/>
      <c r="H51" s="796"/>
      <c r="I51" s="779"/>
      <c r="J51" s="512">
        <v>5000</v>
      </c>
      <c r="K51" s="1052"/>
      <c r="L51" s="779">
        <f t="shared" si="1"/>
        <v>5000</v>
      </c>
      <c r="M51" s="712"/>
      <c r="N51" s="519"/>
      <c r="O51" s="520"/>
      <c r="P51" s="514"/>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0"/>
      <c r="BV51" s="520"/>
      <c r="BW51" s="520"/>
      <c r="BX51" s="520"/>
      <c r="BY51" s="520"/>
      <c r="BZ51" s="520"/>
      <c r="CA51" s="520"/>
      <c r="CB51" s="520"/>
      <c r="CC51" s="520"/>
      <c r="CD51" s="520"/>
      <c r="CE51" s="520"/>
      <c r="CF51" s="520"/>
      <c r="CG51" s="520"/>
      <c r="CH51" s="520"/>
      <c r="CI51" s="520"/>
      <c r="CJ51" s="520"/>
      <c r="CK51" s="520"/>
      <c r="CL51" s="520"/>
      <c r="CM51" s="520"/>
      <c r="CN51" s="520"/>
      <c r="CO51" s="520"/>
      <c r="CP51" s="520"/>
      <c r="CQ51" s="520"/>
      <c r="CR51" s="520"/>
      <c r="CS51" s="520"/>
      <c r="CT51" s="520"/>
      <c r="CU51" s="520"/>
      <c r="CV51" s="520"/>
      <c r="CW51" s="520"/>
      <c r="CX51" s="520"/>
      <c r="CY51" s="520"/>
      <c r="CZ51" s="520"/>
      <c r="DA51" s="520"/>
      <c r="DB51" s="520"/>
      <c r="DC51" s="520"/>
      <c r="DD51" s="520"/>
      <c r="DE51" s="520"/>
      <c r="DF51" s="520"/>
      <c r="DG51" s="520"/>
      <c r="DH51" s="520"/>
      <c r="DI51" s="520"/>
      <c r="DJ51" s="520"/>
      <c r="DK51" s="520"/>
      <c r="DL51" s="520"/>
      <c r="DM51" s="520"/>
      <c r="DN51" s="520"/>
      <c r="DO51" s="520"/>
      <c r="DP51" s="520"/>
      <c r="DQ51" s="520"/>
      <c r="DR51" s="520"/>
      <c r="DS51" s="520"/>
      <c r="DT51" s="520"/>
      <c r="DU51" s="520"/>
      <c r="DV51" s="520"/>
      <c r="DW51" s="520"/>
      <c r="DX51" s="520"/>
      <c r="DY51" s="520"/>
      <c r="DZ51" s="520"/>
      <c r="EA51" s="520"/>
      <c r="EB51" s="520"/>
      <c r="EC51" s="520"/>
      <c r="ED51" s="520"/>
      <c r="EE51" s="520"/>
      <c r="EF51" s="520"/>
      <c r="EG51" s="520"/>
      <c r="EH51" s="520"/>
      <c r="EI51" s="520"/>
      <c r="EJ51" s="520"/>
      <c r="EK51" s="520"/>
      <c r="EL51" s="520"/>
      <c r="EM51" s="520"/>
      <c r="EN51" s="520"/>
      <c r="EO51" s="520"/>
      <c r="EP51" s="520"/>
      <c r="EQ51" s="520"/>
      <c r="ER51" s="520"/>
      <c r="ES51" s="520"/>
      <c r="ET51" s="520"/>
      <c r="EU51" s="520"/>
      <c r="EV51" s="520"/>
      <c r="EW51" s="520"/>
      <c r="EX51" s="520"/>
      <c r="EY51" s="520"/>
      <c r="EZ51" s="520"/>
      <c r="FA51" s="520"/>
      <c r="FB51" s="520"/>
      <c r="FC51" s="520"/>
      <c r="FD51" s="520"/>
      <c r="FE51" s="520"/>
      <c r="FF51" s="520"/>
      <c r="FG51" s="520"/>
      <c r="FH51" s="520"/>
      <c r="FI51" s="520"/>
      <c r="FJ51" s="520"/>
      <c r="FK51" s="520"/>
      <c r="FL51" s="520"/>
      <c r="FM51" s="520"/>
      <c r="FN51" s="520"/>
      <c r="FO51" s="520"/>
      <c r="FP51" s="520"/>
      <c r="FQ51" s="520"/>
      <c r="FR51" s="520"/>
      <c r="FS51" s="520"/>
      <c r="FT51" s="520"/>
      <c r="FU51" s="520"/>
      <c r="FV51" s="520"/>
      <c r="FW51" s="520"/>
      <c r="FX51" s="520"/>
      <c r="FY51" s="520"/>
      <c r="FZ51" s="520"/>
      <c r="GA51" s="520"/>
      <c r="GB51" s="520"/>
      <c r="GC51" s="520"/>
      <c r="GD51" s="520"/>
      <c r="GE51" s="520"/>
      <c r="GF51" s="520"/>
      <c r="GG51" s="520"/>
      <c r="GH51" s="520"/>
      <c r="GI51" s="520"/>
      <c r="GJ51" s="520"/>
      <c r="GK51" s="520"/>
      <c r="GL51" s="520"/>
      <c r="GM51" s="520"/>
      <c r="GN51" s="520"/>
      <c r="GO51" s="520"/>
      <c r="GP51" s="520"/>
      <c r="GQ51" s="520"/>
      <c r="GR51" s="520"/>
      <c r="GS51" s="520"/>
      <c r="GT51" s="520"/>
      <c r="GU51" s="520"/>
      <c r="GV51" s="520"/>
      <c r="GW51" s="520"/>
      <c r="GX51" s="520"/>
      <c r="GY51" s="520"/>
      <c r="GZ51" s="520"/>
      <c r="HA51" s="520"/>
      <c r="HB51" s="520"/>
      <c r="HC51" s="520"/>
      <c r="HD51" s="520"/>
      <c r="HE51" s="520"/>
      <c r="HF51" s="520"/>
      <c r="HG51" s="520"/>
      <c r="HH51" s="520"/>
      <c r="HI51" s="520"/>
      <c r="HJ51" s="520"/>
      <c r="HK51" s="520"/>
      <c r="HL51" s="520"/>
      <c r="HM51" s="520"/>
      <c r="HN51" s="520"/>
      <c r="HO51" s="520"/>
      <c r="HP51" s="520"/>
      <c r="HQ51" s="520"/>
      <c r="HR51" s="520"/>
      <c r="HS51" s="520"/>
      <c r="HT51" s="520"/>
      <c r="HU51" s="520"/>
      <c r="HV51" s="520"/>
      <c r="HW51" s="520"/>
      <c r="HX51" s="520"/>
      <c r="HY51" s="520"/>
      <c r="HZ51" s="520"/>
      <c r="IA51" s="520"/>
      <c r="IB51" s="520"/>
      <c r="IC51" s="520"/>
      <c r="ID51" s="520"/>
      <c r="IE51" s="520"/>
      <c r="IF51" s="520"/>
      <c r="IG51" s="520"/>
      <c r="IH51" s="520"/>
      <c r="II51" s="520"/>
      <c r="IJ51" s="520"/>
      <c r="IK51" s="520"/>
      <c r="IL51" s="520"/>
      <c r="IM51" s="520"/>
      <c r="IN51" s="520"/>
      <c r="IO51" s="520"/>
      <c r="IP51" s="520"/>
      <c r="IQ51" s="520"/>
      <c r="IR51" s="520"/>
      <c r="IS51" s="520"/>
      <c r="IT51" s="520"/>
      <c r="IU51" s="520"/>
      <c r="IV51" s="520"/>
    </row>
    <row r="52" spans="1:256" ht="18" customHeight="1">
      <c r="A52" s="1412">
        <v>46</v>
      </c>
      <c r="B52" s="508"/>
      <c r="C52" s="509">
        <v>45</v>
      </c>
      <c r="D52" s="521" t="s">
        <v>541</v>
      </c>
      <c r="E52" s="516" t="s">
        <v>25</v>
      </c>
      <c r="F52" s="512">
        <f t="shared" si="2"/>
        <v>15000</v>
      </c>
      <c r="G52" s="513"/>
      <c r="H52" s="796"/>
      <c r="I52" s="779">
        <v>15000</v>
      </c>
      <c r="J52" s="512">
        <v>15000</v>
      </c>
      <c r="K52" s="1052"/>
      <c r="L52" s="779">
        <f t="shared" si="1"/>
        <v>15000</v>
      </c>
      <c r="M52" s="712"/>
      <c r="N52" s="519"/>
      <c r="O52" s="520"/>
      <c r="P52" s="514"/>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0"/>
      <c r="BZ52" s="520"/>
      <c r="CA52" s="520"/>
      <c r="CB52" s="520"/>
      <c r="CC52" s="520"/>
      <c r="CD52" s="520"/>
      <c r="CE52" s="520"/>
      <c r="CF52" s="520"/>
      <c r="CG52" s="520"/>
      <c r="CH52" s="520"/>
      <c r="CI52" s="520"/>
      <c r="CJ52" s="520"/>
      <c r="CK52" s="520"/>
      <c r="CL52" s="520"/>
      <c r="CM52" s="520"/>
      <c r="CN52" s="520"/>
      <c r="CO52" s="520"/>
      <c r="CP52" s="520"/>
      <c r="CQ52" s="520"/>
      <c r="CR52" s="520"/>
      <c r="CS52" s="520"/>
      <c r="CT52" s="520"/>
      <c r="CU52" s="520"/>
      <c r="CV52" s="520"/>
      <c r="CW52" s="520"/>
      <c r="CX52" s="520"/>
      <c r="CY52" s="520"/>
      <c r="CZ52" s="520"/>
      <c r="DA52" s="520"/>
      <c r="DB52" s="520"/>
      <c r="DC52" s="520"/>
      <c r="DD52" s="520"/>
      <c r="DE52" s="520"/>
      <c r="DF52" s="520"/>
      <c r="DG52" s="520"/>
      <c r="DH52" s="520"/>
      <c r="DI52" s="520"/>
      <c r="DJ52" s="520"/>
      <c r="DK52" s="520"/>
      <c r="DL52" s="520"/>
      <c r="DM52" s="520"/>
      <c r="DN52" s="520"/>
      <c r="DO52" s="520"/>
      <c r="DP52" s="520"/>
      <c r="DQ52" s="520"/>
      <c r="DR52" s="520"/>
      <c r="DS52" s="520"/>
      <c r="DT52" s="520"/>
      <c r="DU52" s="520"/>
      <c r="DV52" s="520"/>
      <c r="DW52" s="520"/>
      <c r="DX52" s="520"/>
      <c r="DY52" s="520"/>
      <c r="DZ52" s="520"/>
      <c r="EA52" s="520"/>
      <c r="EB52" s="520"/>
      <c r="EC52" s="520"/>
      <c r="ED52" s="520"/>
      <c r="EE52" s="520"/>
      <c r="EF52" s="520"/>
      <c r="EG52" s="520"/>
      <c r="EH52" s="520"/>
      <c r="EI52" s="520"/>
      <c r="EJ52" s="520"/>
      <c r="EK52" s="520"/>
      <c r="EL52" s="520"/>
      <c r="EM52" s="520"/>
      <c r="EN52" s="520"/>
      <c r="EO52" s="520"/>
      <c r="EP52" s="520"/>
      <c r="EQ52" s="520"/>
      <c r="ER52" s="520"/>
      <c r="ES52" s="520"/>
      <c r="ET52" s="520"/>
      <c r="EU52" s="520"/>
      <c r="EV52" s="520"/>
      <c r="EW52" s="520"/>
      <c r="EX52" s="520"/>
      <c r="EY52" s="520"/>
      <c r="EZ52" s="520"/>
      <c r="FA52" s="520"/>
      <c r="FB52" s="520"/>
      <c r="FC52" s="520"/>
      <c r="FD52" s="520"/>
      <c r="FE52" s="520"/>
      <c r="FF52" s="520"/>
      <c r="FG52" s="520"/>
      <c r="FH52" s="520"/>
      <c r="FI52" s="520"/>
      <c r="FJ52" s="520"/>
      <c r="FK52" s="520"/>
      <c r="FL52" s="520"/>
      <c r="FM52" s="520"/>
      <c r="FN52" s="520"/>
      <c r="FO52" s="520"/>
      <c r="FP52" s="520"/>
      <c r="FQ52" s="520"/>
      <c r="FR52" s="520"/>
      <c r="FS52" s="520"/>
      <c r="FT52" s="520"/>
      <c r="FU52" s="520"/>
      <c r="FV52" s="520"/>
      <c r="FW52" s="520"/>
      <c r="FX52" s="520"/>
      <c r="FY52" s="520"/>
      <c r="FZ52" s="520"/>
      <c r="GA52" s="520"/>
      <c r="GB52" s="520"/>
      <c r="GC52" s="520"/>
      <c r="GD52" s="520"/>
      <c r="GE52" s="520"/>
      <c r="GF52" s="520"/>
      <c r="GG52" s="520"/>
      <c r="GH52" s="520"/>
      <c r="GI52" s="520"/>
      <c r="GJ52" s="520"/>
      <c r="GK52" s="520"/>
      <c r="GL52" s="520"/>
      <c r="GM52" s="520"/>
      <c r="GN52" s="520"/>
      <c r="GO52" s="520"/>
      <c r="GP52" s="520"/>
      <c r="GQ52" s="520"/>
      <c r="GR52" s="520"/>
      <c r="GS52" s="520"/>
      <c r="GT52" s="520"/>
      <c r="GU52" s="520"/>
      <c r="GV52" s="520"/>
      <c r="GW52" s="520"/>
      <c r="GX52" s="520"/>
      <c r="GY52" s="520"/>
      <c r="GZ52" s="520"/>
      <c r="HA52" s="520"/>
      <c r="HB52" s="520"/>
      <c r="HC52" s="520"/>
      <c r="HD52" s="520"/>
      <c r="HE52" s="520"/>
      <c r="HF52" s="520"/>
      <c r="HG52" s="520"/>
      <c r="HH52" s="520"/>
      <c r="HI52" s="520"/>
      <c r="HJ52" s="520"/>
      <c r="HK52" s="520"/>
      <c r="HL52" s="520"/>
      <c r="HM52" s="520"/>
      <c r="HN52" s="520"/>
      <c r="HO52" s="520"/>
      <c r="HP52" s="520"/>
      <c r="HQ52" s="520"/>
      <c r="HR52" s="520"/>
      <c r="HS52" s="520"/>
      <c r="HT52" s="520"/>
      <c r="HU52" s="520"/>
      <c r="HV52" s="520"/>
      <c r="HW52" s="520"/>
      <c r="HX52" s="520"/>
      <c r="HY52" s="520"/>
      <c r="HZ52" s="520"/>
      <c r="IA52" s="520"/>
      <c r="IB52" s="520"/>
      <c r="IC52" s="520"/>
      <c r="ID52" s="520"/>
      <c r="IE52" s="520"/>
      <c r="IF52" s="520"/>
      <c r="IG52" s="520"/>
      <c r="IH52" s="520"/>
      <c r="II52" s="520"/>
      <c r="IJ52" s="520"/>
      <c r="IK52" s="520"/>
      <c r="IL52" s="520"/>
      <c r="IM52" s="520"/>
      <c r="IN52" s="520"/>
      <c r="IO52" s="520"/>
      <c r="IP52" s="520"/>
      <c r="IQ52" s="520"/>
      <c r="IR52" s="520"/>
      <c r="IS52" s="520"/>
      <c r="IT52" s="520"/>
      <c r="IU52" s="520"/>
      <c r="IV52" s="520"/>
    </row>
    <row r="53" spans="1:256" ht="18" customHeight="1">
      <c r="A53" s="1412">
        <v>47</v>
      </c>
      <c r="B53" s="508"/>
      <c r="C53" s="509">
        <v>46</v>
      </c>
      <c r="D53" s="521" t="s">
        <v>542</v>
      </c>
      <c r="E53" s="511" t="s">
        <v>25</v>
      </c>
      <c r="F53" s="512">
        <f t="shared" si="2"/>
        <v>338487</v>
      </c>
      <c r="G53" s="513"/>
      <c r="H53" s="796">
        <v>3581</v>
      </c>
      <c r="I53" s="779">
        <v>5000</v>
      </c>
      <c r="J53" s="512">
        <v>9906</v>
      </c>
      <c r="K53" s="1052"/>
      <c r="L53" s="779">
        <f t="shared" si="1"/>
        <v>9906</v>
      </c>
      <c r="M53" s="712">
        <v>325000</v>
      </c>
      <c r="N53" s="519"/>
      <c r="O53" s="520"/>
      <c r="P53" s="514"/>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0"/>
      <c r="BZ53" s="520"/>
      <c r="CA53" s="520"/>
      <c r="CB53" s="520"/>
      <c r="CC53" s="520"/>
      <c r="CD53" s="520"/>
      <c r="CE53" s="520"/>
      <c r="CF53" s="520"/>
      <c r="CG53" s="520"/>
      <c r="CH53" s="520"/>
      <c r="CI53" s="520"/>
      <c r="CJ53" s="520"/>
      <c r="CK53" s="520"/>
      <c r="CL53" s="520"/>
      <c r="CM53" s="520"/>
      <c r="CN53" s="520"/>
      <c r="CO53" s="520"/>
      <c r="CP53" s="520"/>
      <c r="CQ53" s="520"/>
      <c r="CR53" s="520"/>
      <c r="CS53" s="520"/>
      <c r="CT53" s="520"/>
      <c r="CU53" s="520"/>
      <c r="CV53" s="520"/>
      <c r="CW53" s="520"/>
      <c r="CX53" s="520"/>
      <c r="CY53" s="520"/>
      <c r="CZ53" s="520"/>
      <c r="DA53" s="520"/>
      <c r="DB53" s="520"/>
      <c r="DC53" s="520"/>
      <c r="DD53" s="520"/>
      <c r="DE53" s="520"/>
      <c r="DF53" s="520"/>
      <c r="DG53" s="520"/>
      <c r="DH53" s="520"/>
      <c r="DI53" s="520"/>
      <c r="DJ53" s="520"/>
      <c r="DK53" s="520"/>
      <c r="DL53" s="520"/>
      <c r="DM53" s="520"/>
      <c r="DN53" s="520"/>
      <c r="DO53" s="520"/>
      <c r="DP53" s="520"/>
      <c r="DQ53" s="520"/>
      <c r="DR53" s="520"/>
      <c r="DS53" s="520"/>
      <c r="DT53" s="520"/>
      <c r="DU53" s="520"/>
      <c r="DV53" s="520"/>
      <c r="DW53" s="520"/>
      <c r="DX53" s="520"/>
      <c r="DY53" s="520"/>
      <c r="DZ53" s="520"/>
      <c r="EA53" s="520"/>
      <c r="EB53" s="520"/>
      <c r="EC53" s="520"/>
      <c r="ED53" s="520"/>
      <c r="EE53" s="520"/>
      <c r="EF53" s="520"/>
      <c r="EG53" s="520"/>
      <c r="EH53" s="520"/>
      <c r="EI53" s="520"/>
      <c r="EJ53" s="520"/>
      <c r="EK53" s="520"/>
      <c r="EL53" s="520"/>
      <c r="EM53" s="520"/>
      <c r="EN53" s="520"/>
      <c r="EO53" s="520"/>
      <c r="EP53" s="520"/>
      <c r="EQ53" s="520"/>
      <c r="ER53" s="520"/>
      <c r="ES53" s="520"/>
      <c r="ET53" s="520"/>
      <c r="EU53" s="520"/>
      <c r="EV53" s="520"/>
      <c r="EW53" s="520"/>
      <c r="EX53" s="520"/>
      <c r="EY53" s="520"/>
      <c r="EZ53" s="520"/>
      <c r="FA53" s="520"/>
      <c r="FB53" s="520"/>
      <c r="FC53" s="520"/>
      <c r="FD53" s="520"/>
      <c r="FE53" s="520"/>
      <c r="FF53" s="520"/>
      <c r="FG53" s="520"/>
      <c r="FH53" s="520"/>
      <c r="FI53" s="520"/>
      <c r="FJ53" s="520"/>
      <c r="FK53" s="520"/>
      <c r="FL53" s="520"/>
      <c r="FM53" s="520"/>
      <c r="FN53" s="520"/>
      <c r="FO53" s="520"/>
      <c r="FP53" s="520"/>
      <c r="FQ53" s="520"/>
      <c r="FR53" s="520"/>
      <c r="FS53" s="520"/>
      <c r="FT53" s="520"/>
      <c r="FU53" s="520"/>
      <c r="FV53" s="520"/>
      <c r="FW53" s="520"/>
      <c r="FX53" s="520"/>
      <c r="FY53" s="520"/>
      <c r="FZ53" s="520"/>
      <c r="GA53" s="520"/>
      <c r="GB53" s="520"/>
      <c r="GC53" s="520"/>
      <c r="GD53" s="520"/>
      <c r="GE53" s="520"/>
      <c r="GF53" s="520"/>
      <c r="GG53" s="520"/>
      <c r="GH53" s="520"/>
      <c r="GI53" s="520"/>
      <c r="GJ53" s="520"/>
      <c r="GK53" s="520"/>
      <c r="GL53" s="520"/>
      <c r="GM53" s="520"/>
      <c r="GN53" s="520"/>
      <c r="GO53" s="520"/>
      <c r="GP53" s="520"/>
      <c r="GQ53" s="520"/>
      <c r="GR53" s="520"/>
      <c r="GS53" s="520"/>
      <c r="GT53" s="520"/>
      <c r="GU53" s="520"/>
      <c r="GV53" s="520"/>
      <c r="GW53" s="520"/>
      <c r="GX53" s="520"/>
      <c r="GY53" s="520"/>
      <c r="GZ53" s="520"/>
      <c r="HA53" s="520"/>
      <c r="HB53" s="520"/>
      <c r="HC53" s="520"/>
      <c r="HD53" s="520"/>
      <c r="HE53" s="520"/>
      <c r="HF53" s="520"/>
      <c r="HG53" s="520"/>
      <c r="HH53" s="520"/>
      <c r="HI53" s="520"/>
      <c r="HJ53" s="520"/>
      <c r="HK53" s="520"/>
      <c r="HL53" s="520"/>
      <c r="HM53" s="520"/>
      <c r="HN53" s="520"/>
      <c r="HO53" s="520"/>
      <c r="HP53" s="520"/>
      <c r="HQ53" s="520"/>
      <c r="HR53" s="520"/>
      <c r="HS53" s="520"/>
      <c r="HT53" s="520"/>
      <c r="HU53" s="520"/>
      <c r="HV53" s="520"/>
      <c r="HW53" s="520"/>
      <c r="HX53" s="520"/>
      <c r="HY53" s="520"/>
      <c r="HZ53" s="520"/>
      <c r="IA53" s="520"/>
      <c r="IB53" s="520"/>
      <c r="IC53" s="520"/>
      <c r="ID53" s="520"/>
      <c r="IE53" s="520"/>
      <c r="IF53" s="520"/>
      <c r="IG53" s="520"/>
      <c r="IH53" s="520"/>
      <c r="II53" s="520"/>
      <c r="IJ53" s="520"/>
      <c r="IK53" s="520"/>
      <c r="IL53" s="520"/>
      <c r="IM53" s="520"/>
      <c r="IN53" s="520"/>
      <c r="IO53" s="520"/>
      <c r="IP53" s="520"/>
      <c r="IQ53" s="520"/>
      <c r="IR53" s="520"/>
      <c r="IS53" s="520"/>
      <c r="IT53" s="520"/>
      <c r="IU53" s="520"/>
      <c r="IV53" s="520"/>
    </row>
    <row r="54" spans="1:256" ht="27.75" customHeight="1">
      <c r="A54" s="1412">
        <v>48</v>
      </c>
      <c r="B54" s="508"/>
      <c r="C54" s="509">
        <v>47</v>
      </c>
      <c r="D54" s="521" t="s">
        <v>627</v>
      </c>
      <c r="E54" s="511" t="s">
        <v>25</v>
      </c>
      <c r="F54" s="512">
        <f t="shared" si="2"/>
        <v>24900</v>
      </c>
      <c r="G54" s="513"/>
      <c r="H54" s="796">
        <v>11400</v>
      </c>
      <c r="I54" s="779">
        <v>13500</v>
      </c>
      <c r="J54" s="512">
        <v>13500</v>
      </c>
      <c r="K54" s="1052"/>
      <c r="L54" s="779">
        <f t="shared" si="1"/>
        <v>13500</v>
      </c>
      <c r="M54" s="712"/>
      <c r="N54" s="519"/>
      <c r="O54" s="520"/>
      <c r="P54" s="514"/>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0"/>
      <c r="BZ54" s="520"/>
      <c r="CA54" s="520"/>
      <c r="CB54" s="520"/>
      <c r="CC54" s="520"/>
      <c r="CD54" s="520"/>
      <c r="CE54" s="520"/>
      <c r="CF54" s="520"/>
      <c r="CG54" s="520"/>
      <c r="CH54" s="520"/>
      <c r="CI54" s="520"/>
      <c r="CJ54" s="520"/>
      <c r="CK54" s="520"/>
      <c r="CL54" s="520"/>
      <c r="CM54" s="520"/>
      <c r="CN54" s="520"/>
      <c r="CO54" s="520"/>
      <c r="CP54" s="520"/>
      <c r="CQ54" s="520"/>
      <c r="CR54" s="520"/>
      <c r="CS54" s="520"/>
      <c r="CT54" s="520"/>
      <c r="CU54" s="520"/>
      <c r="CV54" s="520"/>
      <c r="CW54" s="520"/>
      <c r="CX54" s="520"/>
      <c r="CY54" s="520"/>
      <c r="CZ54" s="520"/>
      <c r="DA54" s="520"/>
      <c r="DB54" s="520"/>
      <c r="DC54" s="520"/>
      <c r="DD54" s="520"/>
      <c r="DE54" s="520"/>
      <c r="DF54" s="520"/>
      <c r="DG54" s="520"/>
      <c r="DH54" s="520"/>
      <c r="DI54" s="520"/>
      <c r="DJ54" s="520"/>
      <c r="DK54" s="520"/>
      <c r="DL54" s="520"/>
      <c r="DM54" s="520"/>
      <c r="DN54" s="520"/>
      <c r="DO54" s="520"/>
      <c r="DP54" s="520"/>
      <c r="DQ54" s="520"/>
      <c r="DR54" s="520"/>
      <c r="DS54" s="520"/>
      <c r="DT54" s="520"/>
      <c r="DU54" s="520"/>
      <c r="DV54" s="520"/>
      <c r="DW54" s="520"/>
      <c r="DX54" s="520"/>
      <c r="DY54" s="520"/>
      <c r="DZ54" s="520"/>
      <c r="EA54" s="520"/>
      <c r="EB54" s="520"/>
      <c r="EC54" s="520"/>
      <c r="ED54" s="520"/>
      <c r="EE54" s="520"/>
      <c r="EF54" s="520"/>
      <c r="EG54" s="520"/>
      <c r="EH54" s="520"/>
      <c r="EI54" s="520"/>
      <c r="EJ54" s="520"/>
      <c r="EK54" s="520"/>
      <c r="EL54" s="520"/>
      <c r="EM54" s="520"/>
      <c r="EN54" s="520"/>
      <c r="EO54" s="520"/>
      <c r="EP54" s="520"/>
      <c r="EQ54" s="520"/>
      <c r="ER54" s="520"/>
      <c r="ES54" s="520"/>
      <c r="ET54" s="520"/>
      <c r="EU54" s="520"/>
      <c r="EV54" s="520"/>
      <c r="EW54" s="520"/>
      <c r="EX54" s="520"/>
      <c r="EY54" s="520"/>
      <c r="EZ54" s="520"/>
      <c r="FA54" s="520"/>
      <c r="FB54" s="520"/>
      <c r="FC54" s="520"/>
      <c r="FD54" s="520"/>
      <c r="FE54" s="520"/>
      <c r="FF54" s="520"/>
      <c r="FG54" s="520"/>
      <c r="FH54" s="520"/>
      <c r="FI54" s="520"/>
      <c r="FJ54" s="520"/>
      <c r="FK54" s="520"/>
      <c r="FL54" s="520"/>
      <c r="FM54" s="520"/>
      <c r="FN54" s="520"/>
      <c r="FO54" s="520"/>
      <c r="FP54" s="520"/>
      <c r="FQ54" s="520"/>
      <c r="FR54" s="520"/>
      <c r="FS54" s="520"/>
      <c r="FT54" s="520"/>
      <c r="FU54" s="520"/>
      <c r="FV54" s="520"/>
      <c r="FW54" s="520"/>
      <c r="FX54" s="520"/>
      <c r="FY54" s="520"/>
      <c r="FZ54" s="520"/>
      <c r="GA54" s="520"/>
      <c r="GB54" s="520"/>
      <c r="GC54" s="520"/>
      <c r="GD54" s="520"/>
      <c r="GE54" s="520"/>
      <c r="GF54" s="520"/>
      <c r="GG54" s="520"/>
      <c r="GH54" s="520"/>
      <c r="GI54" s="520"/>
      <c r="GJ54" s="520"/>
      <c r="GK54" s="520"/>
      <c r="GL54" s="520"/>
      <c r="GM54" s="520"/>
      <c r="GN54" s="520"/>
      <c r="GO54" s="520"/>
      <c r="GP54" s="520"/>
      <c r="GQ54" s="520"/>
      <c r="GR54" s="520"/>
      <c r="GS54" s="520"/>
      <c r="GT54" s="520"/>
      <c r="GU54" s="520"/>
      <c r="GV54" s="520"/>
      <c r="GW54" s="520"/>
      <c r="GX54" s="520"/>
      <c r="GY54" s="520"/>
      <c r="GZ54" s="520"/>
      <c r="HA54" s="520"/>
      <c r="HB54" s="520"/>
      <c r="HC54" s="520"/>
      <c r="HD54" s="520"/>
      <c r="HE54" s="520"/>
      <c r="HF54" s="520"/>
      <c r="HG54" s="520"/>
      <c r="HH54" s="520"/>
      <c r="HI54" s="520"/>
      <c r="HJ54" s="520"/>
      <c r="HK54" s="520"/>
      <c r="HL54" s="520"/>
      <c r="HM54" s="520"/>
      <c r="HN54" s="520"/>
      <c r="HO54" s="520"/>
      <c r="HP54" s="520"/>
      <c r="HQ54" s="520"/>
      <c r="HR54" s="520"/>
      <c r="HS54" s="520"/>
      <c r="HT54" s="520"/>
      <c r="HU54" s="520"/>
      <c r="HV54" s="520"/>
      <c r="HW54" s="520"/>
      <c r="HX54" s="520"/>
      <c r="HY54" s="520"/>
      <c r="HZ54" s="520"/>
      <c r="IA54" s="520"/>
      <c r="IB54" s="520"/>
      <c r="IC54" s="520"/>
      <c r="ID54" s="520"/>
      <c r="IE54" s="520"/>
      <c r="IF54" s="520"/>
      <c r="IG54" s="520"/>
      <c r="IH54" s="520"/>
      <c r="II54" s="520"/>
      <c r="IJ54" s="520"/>
      <c r="IK54" s="520"/>
      <c r="IL54" s="520"/>
      <c r="IM54" s="520"/>
      <c r="IN54" s="520"/>
      <c r="IO54" s="520"/>
      <c r="IP54" s="520"/>
      <c r="IQ54" s="520"/>
      <c r="IR54" s="520"/>
      <c r="IS54" s="520"/>
      <c r="IT54" s="520"/>
      <c r="IU54" s="520"/>
      <c r="IV54" s="520"/>
    </row>
    <row r="55" spans="1:256" ht="18" customHeight="1">
      <c r="A55" s="1412">
        <v>49</v>
      </c>
      <c r="B55" s="508"/>
      <c r="C55" s="509">
        <v>48</v>
      </c>
      <c r="D55" s="521" t="s">
        <v>543</v>
      </c>
      <c r="E55" s="511" t="s">
        <v>25</v>
      </c>
      <c r="F55" s="512">
        <f t="shared" si="2"/>
        <v>17375</v>
      </c>
      <c r="G55" s="513"/>
      <c r="H55" s="796"/>
      <c r="I55" s="779">
        <v>17670</v>
      </c>
      <c r="J55" s="512">
        <v>17170</v>
      </c>
      <c r="K55" s="1052">
        <v>205</v>
      </c>
      <c r="L55" s="779">
        <f t="shared" si="1"/>
        <v>17375</v>
      </c>
      <c r="M55" s="712"/>
      <c r="N55" s="519"/>
      <c r="O55" s="520"/>
      <c r="P55" s="514"/>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520"/>
      <c r="CC55" s="520"/>
      <c r="CD55" s="520"/>
      <c r="CE55" s="520"/>
      <c r="CF55" s="520"/>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0"/>
      <c r="DF55" s="520"/>
      <c r="DG55" s="520"/>
      <c r="DH55" s="520"/>
      <c r="DI55" s="520"/>
      <c r="DJ55" s="520"/>
      <c r="DK55" s="520"/>
      <c r="DL55" s="520"/>
      <c r="DM55" s="520"/>
      <c r="DN55" s="520"/>
      <c r="DO55" s="520"/>
      <c r="DP55" s="520"/>
      <c r="DQ55" s="520"/>
      <c r="DR55" s="520"/>
      <c r="DS55" s="520"/>
      <c r="DT55" s="520"/>
      <c r="DU55" s="520"/>
      <c r="DV55" s="520"/>
      <c r="DW55" s="520"/>
      <c r="DX55" s="520"/>
      <c r="DY55" s="520"/>
      <c r="DZ55" s="520"/>
      <c r="EA55" s="520"/>
      <c r="EB55" s="520"/>
      <c r="EC55" s="520"/>
      <c r="ED55" s="520"/>
      <c r="EE55" s="520"/>
      <c r="EF55" s="520"/>
      <c r="EG55" s="520"/>
      <c r="EH55" s="520"/>
      <c r="EI55" s="520"/>
      <c r="EJ55" s="520"/>
      <c r="EK55" s="520"/>
      <c r="EL55" s="520"/>
      <c r="EM55" s="520"/>
      <c r="EN55" s="520"/>
      <c r="EO55" s="520"/>
      <c r="EP55" s="520"/>
      <c r="EQ55" s="520"/>
      <c r="ER55" s="520"/>
      <c r="ES55" s="520"/>
      <c r="ET55" s="520"/>
      <c r="EU55" s="520"/>
      <c r="EV55" s="520"/>
      <c r="EW55" s="520"/>
      <c r="EX55" s="520"/>
      <c r="EY55" s="520"/>
      <c r="EZ55" s="520"/>
      <c r="FA55" s="520"/>
      <c r="FB55" s="520"/>
      <c r="FC55" s="520"/>
      <c r="FD55" s="520"/>
      <c r="FE55" s="520"/>
      <c r="FF55" s="520"/>
      <c r="FG55" s="520"/>
      <c r="FH55" s="520"/>
      <c r="FI55" s="520"/>
      <c r="FJ55" s="520"/>
      <c r="FK55" s="520"/>
      <c r="FL55" s="520"/>
      <c r="FM55" s="520"/>
      <c r="FN55" s="520"/>
      <c r="FO55" s="520"/>
      <c r="FP55" s="520"/>
      <c r="FQ55" s="520"/>
      <c r="FR55" s="520"/>
      <c r="FS55" s="520"/>
      <c r="FT55" s="520"/>
      <c r="FU55" s="520"/>
      <c r="FV55" s="520"/>
      <c r="FW55" s="520"/>
      <c r="FX55" s="520"/>
      <c r="FY55" s="520"/>
      <c r="FZ55" s="520"/>
      <c r="GA55" s="520"/>
      <c r="GB55" s="520"/>
      <c r="GC55" s="520"/>
      <c r="GD55" s="520"/>
      <c r="GE55" s="520"/>
      <c r="GF55" s="520"/>
      <c r="GG55" s="520"/>
      <c r="GH55" s="520"/>
      <c r="GI55" s="520"/>
      <c r="GJ55" s="520"/>
      <c r="GK55" s="520"/>
      <c r="GL55" s="520"/>
      <c r="GM55" s="520"/>
      <c r="GN55" s="520"/>
      <c r="GO55" s="520"/>
      <c r="GP55" s="520"/>
      <c r="GQ55" s="520"/>
      <c r="GR55" s="520"/>
      <c r="GS55" s="520"/>
      <c r="GT55" s="520"/>
      <c r="GU55" s="520"/>
      <c r="GV55" s="520"/>
      <c r="GW55" s="520"/>
      <c r="GX55" s="520"/>
      <c r="GY55" s="520"/>
      <c r="GZ55" s="520"/>
      <c r="HA55" s="520"/>
      <c r="HB55" s="520"/>
      <c r="HC55" s="520"/>
      <c r="HD55" s="520"/>
      <c r="HE55" s="520"/>
      <c r="HF55" s="520"/>
      <c r="HG55" s="520"/>
      <c r="HH55" s="520"/>
      <c r="HI55" s="520"/>
      <c r="HJ55" s="520"/>
      <c r="HK55" s="520"/>
      <c r="HL55" s="520"/>
      <c r="HM55" s="520"/>
      <c r="HN55" s="520"/>
      <c r="HO55" s="520"/>
      <c r="HP55" s="520"/>
      <c r="HQ55" s="520"/>
      <c r="HR55" s="520"/>
      <c r="HS55" s="520"/>
      <c r="HT55" s="520"/>
      <c r="HU55" s="520"/>
      <c r="HV55" s="520"/>
      <c r="HW55" s="520"/>
      <c r="HX55" s="520"/>
      <c r="HY55" s="520"/>
      <c r="HZ55" s="520"/>
      <c r="IA55" s="520"/>
      <c r="IB55" s="520"/>
      <c r="IC55" s="520"/>
      <c r="ID55" s="520"/>
      <c r="IE55" s="520"/>
      <c r="IF55" s="520"/>
      <c r="IG55" s="520"/>
      <c r="IH55" s="520"/>
      <c r="II55" s="520"/>
      <c r="IJ55" s="520"/>
      <c r="IK55" s="520"/>
      <c r="IL55" s="520"/>
      <c r="IM55" s="520"/>
      <c r="IN55" s="520"/>
      <c r="IO55" s="520"/>
      <c r="IP55" s="520"/>
      <c r="IQ55" s="520"/>
      <c r="IR55" s="520"/>
      <c r="IS55" s="520"/>
      <c r="IT55" s="520"/>
      <c r="IU55" s="520"/>
      <c r="IV55" s="520"/>
    </row>
    <row r="56" spans="1:256" ht="49.5">
      <c r="A56" s="1412">
        <v>50</v>
      </c>
      <c r="B56" s="508"/>
      <c r="C56" s="509">
        <v>49</v>
      </c>
      <c r="D56" s="521" t="s">
        <v>544</v>
      </c>
      <c r="E56" s="511" t="s">
        <v>24</v>
      </c>
      <c r="F56" s="512">
        <f t="shared" si="2"/>
        <v>15240</v>
      </c>
      <c r="G56" s="513"/>
      <c r="H56" s="796"/>
      <c r="I56" s="779">
        <v>15240</v>
      </c>
      <c r="J56" s="512">
        <v>15240</v>
      </c>
      <c r="K56" s="1052"/>
      <c r="L56" s="779">
        <f t="shared" si="1"/>
        <v>15240</v>
      </c>
      <c r="M56" s="712"/>
      <c r="N56" s="519"/>
      <c r="O56" s="520"/>
      <c r="P56" s="514"/>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c r="DA56" s="520"/>
      <c r="DB56" s="520"/>
      <c r="DC56" s="520"/>
      <c r="DD56" s="520"/>
      <c r="DE56" s="520"/>
      <c r="DF56" s="520"/>
      <c r="DG56" s="520"/>
      <c r="DH56" s="520"/>
      <c r="DI56" s="520"/>
      <c r="DJ56" s="520"/>
      <c r="DK56" s="520"/>
      <c r="DL56" s="520"/>
      <c r="DM56" s="520"/>
      <c r="DN56" s="520"/>
      <c r="DO56" s="520"/>
      <c r="DP56" s="520"/>
      <c r="DQ56" s="520"/>
      <c r="DR56" s="520"/>
      <c r="DS56" s="520"/>
      <c r="DT56" s="520"/>
      <c r="DU56" s="520"/>
      <c r="DV56" s="520"/>
      <c r="DW56" s="520"/>
      <c r="DX56" s="520"/>
      <c r="DY56" s="520"/>
      <c r="DZ56" s="520"/>
      <c r="EA56" s="520"/>
      <c r="EB56" s="520"/>
      <c r="EC56" s="520"/>
      <c r="ED56" s="520"/>
      <c r="EE56" s="520"/>
      <c r="EF56" s="520"/>
      <c r="EG56" s="520"/>
      <c r="EH56" s="520"/>
      <c r="EI56" s="520"/>
      <c r="EJ56" s="520"/>
      <c r="EK56" s="520"/>
      <c r="EL56" s="520"/>
      <c r="EM56" s="520"/>
      <c r="EN56" s="520"/>
      <c r="EO56" s="520"/>
      <c r="EP56" s="520"/>
      <c r="EQ56" s="520"/>
      <c r="ER56" s="520"/>
      <c r="ES56" s="520"/>
      <c r="ET56" s="520"/>
      <c r="EU56" s="520"/>
      <c r="EV56" s="520"/>
      <c r="EW56" s="520"/>
      <c r="EX56" s="520"/>
      <c r="EY56" s="520"/>
      <c r="EZ56" s="520"/>
      <c r="FA56" s="520"/>
      <c r="FB56" s="520"/>
      <c r="FC56" s="520"/>
      <c r="FD56" s="520"/>
      <c r="FE56" s="520"/>
      <c r="FF56" s="520"/>
      <c r="FG56" s="520"/>
      <c r="FH56" s="520"/>
      <c r="FI56" s="520"/>
      <c r="FJ56" s="520"/>
      <c r="FK56" s="520"/>
      <c r="FL56" s="520"/>
      <c r="FM56" s="520"/>
      <c r="FN56" s="520"/>
      <c r="FO56" s="520"/>
      <c r="FP56" s="520"/>
      <c r="FQ56" s="520"/>
      <c r="FR56" s="520"/>
      <c r="FS56" s="520"/>
      <c r="FT56" s="520"/>
      <c r="FU56" s="520"/>
      <c r="FV56" s="520"/>
      <c r="FW56" s="520"/>
      <c r="FX56" s="520"/>
      <c r="FY56" s="520"/>
      <c r="FZ56" s="520"/>
      <c r="GA56" s="520"/>
      <c r="GB56" s="520"/>
      <c r="GC56" s="520"/>
      <c r="GD56" s="520"/>
      <c r="GE56" s="520"/>
      <c r="GF56" s="520"/>
      <c r="GG56" s="520"/>
      <c r="GH56" s="520"/>
      <c r="GI56" s="520"/>
      <c r="GJ56" s="520"/>
      <c r="GK56" s="520"/>
      <c r="GL56" s="520"/>
      <c r="GM56" s="520"/>
      <c r="GN56" s="520"/>
      <c r="GO56" s="520"/>
      <c r="GP56" s="520"/>
      <c r="GQ56" s="520"/>
      <c r="GR56" s="520"/>
      <c r="GS56" s="520"/>
      <c r="GT56" s="520"/>
      <c r="GU56" s="520"/>
      <c r="GV56" s="520"/>
      <c r="GW56" s="520"/>
      <c r="GX56" s="520"/>
      <c r="GY56" s="520"/>
      <c r="GZ56" s="520"/>
      <c r="HA56" s="520"/>
      <c r="HB56" s="520"/>
      <c r="HC56" s="520"/>
      <c r="HD56" s="520"/>
      <c r="HE56" s="520"/>
      <c r="HF56" s="520"/>
      <c r="HG56" s="520"/>
      <c r="HH56" s="520"/>
      <c r="HI56" s="520"/>
      <c r="HJ56" s="520"/>
      <c r="HK56" s="520"/>
      <c r="HL56" s="520"/>
      <c r="HM56" s="520"/>
      <c r="HN56" s="520"/>
      <c r="HO56" s="520"/>
      <c r="HP56" s="520"/>
      <c r="HQ56" s="520"/>
      <c r="HR56" s="520"/>
      <c r="HS56" s="520"/>
      <c r="HT56" s="520"/>
      <c r="HU56" s="520"/>
      <c r="HV56" s="520"/>
      <c r="HW56" s="520"/>
      <c r="HX56" s="520"/>
      <c r="HY56" s="520"/>
      <c r="HZ56" s="520"/>
      <c r="IA56" s="520"/>
      <c r="IB56" s="520"/>
      <c r="IC56" s="520"/>
      <c r="ID56" s="520"/>
      <c r="IE56" s="520"/>
      <c r="IF56" s="520"/>
      <c r="IG56" s="520"/>
      <c r="IH56" s="520"/>
      <c r="II56" s="520"/>
      <c r="IJ56" s="520"/>
      <c r="IK56" s="520"/>
      <c r="IL56" s="520"/>
      <c r="IM56" s="520"/>
      <c r="IN56" s="520"/>
      <c r="IO56" s="520"/>
      <c r="IP56" s="520"/>
      <c r="IQ56" s="520"/>
      <c r="IR56" s="520"/>
      <c r="IS56" s="520"/>
      <c r="IT56" s="520"/>
      <c r="IU56" s="520"/>
      <c r="IV56" s="520"/>
    </row>
    <row r="57" spans="1:256" ht="33">
      <c r="A57" s="1412">
        <v>51</v>
      </c>
      <c r="B57" s="508"/>
      <c r="C57" s="509">
        <v>50</v>
      </c>
      <c r="D57" s="521" t="s">
        <v>812</v>
      </c>
      <c r="E57" s="511" t="s">
        <v>25</v>
      </c>
      <c r="F57" s="512">
        <f t="shared" si="2"/>
        <v>5334</v>
      </c>
      <c r="G57" s="513"/>
      <c r="H57" s="796"/>
      <c r="I57" s="779"/>
      <c r="J57" s="512">
        <v>5334</v>
      </c>
      <c r="K57" s="1052"/>
      <c r="L57" s="779">
        <f t="shared" si="1"/>
        <v>5334</v>
      </c>
      <c r="M57" s="712"/>
      <c r="N57" s="519"/>
      <c r="O57" s="520"/>
      <c r="P57" s="514"/>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0"/>
      <c r="BZ57" s="520"/>
      <c r="CA57" s="520"/>
      <c r="CB57" s="520"/>
      <c r="CC57" s="520"/>
      <c r="CD57" s="520"/>
      <c r="CE57" s="520"/>
      <c r="CF57" s="520"/>
      <c r="CG57" s="520"/>
      <c r="CH57" s="520"/>
      <c r="CI57" s="520"/>
      <c r="CJ57" s="520"/>
      <c r="CK57" s="520"/>
      <c r="CL57" s="520"/>
      <c r="CM57" s="520"/>
      <c r="CN57" s="520"/>
      <c r="CO57" s="520"/>
      <c r="CP57" s="520"/>
      <c r="CQ57" s="520"/>
      <c r="CR57" s="520"/>
      <c r="CS57" s="520"/>
      <c r="CT57" s="520"/>
      <c r="CU57" s="520"/>
      <c r="CV57" s="520"/>
      <c r="CW57" s="520"/>
      <c r="CX57" s="520"/>
      <c r="CY57" s="520"/>
      <c r="CZ57" s="520"/>
      <c r="DA57" s="520"/>
      <c r="DB57" s="520"/>
      <c r="DC57" s="520"/>
      <c r="DD57" s="520"/>
      <c r="DE57" s="520"/>
      <c r="DF57" s="520"/>
      <c r="DG57" s="520"/>
      <c r="DH57" s="520"/>
      <c r="DI57" s="520"/>
      <c r="DJ57" s="520"/>
      <c r="DK57" s="520"/>
      <c r="DL57" s="520"/>
      <c r="DM57" s="520"/>
      <c r="DN57" s="520"/>
      <c r="DO57" s="520"/>
      <c r="DP57" s="520"/>
      <c r="DQ57" s="520"/>
      <c r="DR57" s="520"/>
      <c r="DS57" s="520"/>
      <c r="DT57" s="520"/>
      <c r="DU57" s="520"/>
      <c r="DV57" s="520"/>
      <c r="DW57" s="520"/>
      <c r="DX57" s="520"/>
      <c r="DY57" s="520"/>
      <c r="DZ57" s="520"/>
      <c r="EA57" s="520"/>
      <c r="EB57" s="520"/>
      <c r="EC57" s="520"/>
      <c r="ED57" s="520"/>
      <c r="EE57" s="520"/>
      <c r="EF57" s="520"/>
      <c r="EG57" s="520"/>
      <c r="EH57" s="520"/>
      <c r="EI57" s="520"/>
      <c r="EJ57" s="520"/>
      <c r="EK57" s="520"/>
      <c r="EL57" s="520"/>
      <c r="EM57" s="520"/>
      <c r="EN57" s="520"/>
      <c r="EO57" s="520"/>
      <c r="EP57" s="520"/>
      <c r="EQ57" s="520"/>
      <c r="ER57" s="520"/>
      <c r="ES57" s="520"/>
      <c r="ET57" s="520"/>
      <c r="EU57" s="520"/>
      <c r="EV57" s="520"/>
      <c r="EW57" s="520"/>
      <c r="EX57" s="520"/>
      <c r="EY57" s="520"/>
      <c r="EZ57" s="520"/>
      <c r="FA57" s="520"/>
      <c r="FB57" s="520"/>
      <c r="FC57" s="520"/>
      <c r="FD57" s="520"/>
      <c r="FE57" s="520"/>
      <c r="FF57" s="520"/>
      <c r="FG57" s="520"/>
      <c r="FH57" s="520"/>
      <c r="FI57" s="520"/>
      <c r="FJ57" s="520"/>
      <c r="FK57" s="520"/>
      <c r="FL57" s="520"/>
      <c r="FM57" s="520"/>
      <c r="FN57" s="520"/>
      <c r="FO57" s="520"/>
      <c r="FP57" s="520"/>
      <c r="FQ57" s="520"/>
      <c r="FR57" s="520"/>
      <c r="FS57" s="520"/>
      <c r="FT57" s="520"/>
      <c r="FU57" s="520"/>
      <c r="FV57" s="520"/>
      <c r="FW57" s="520"/>
      <c r="FX57" s="520"/>
      <c r="FY57" s="520"/>
      <c r="FZ57" s="520"/>
      <c r="GA57" s="520"/>
      <c r="GB57" s="520"/>
      <c r="GC57" s="520"/>
      <c r="GD57" s="520"/>
      <c r="GE57" s="520"/>
      <c r="GF57" s="520"/>
      <c r="GG57" s="520"/>
      <c r="GH57" s="520"/>
      <c r="GI57" s="520"/>
      <c r="GJ57" s="520"/>
      <c r="GK57" s="520"/>
      <c r="GL57" s="520"/>
      <c r="GM57" s="520"/>
      <c r="GN57" s="520"/>
      <c r="GO57" s="520"/>
      <c r="GP57" s="520"/>
      <c r="GQ57" s="520"/>
      <c r="GR57" s="520"/>
      <c r="GS57" s="520"/>
      <c r="GT57" s="520"/>
      <c r="GU57" s="520"/>
      <c r="GV57" s="520"/>
      <c r="GW57" s="520"/>
      <c r="GX57" s="520"/>
      <c r="GY57" s="520"/>
      <c r="GZ57" s="520"/>
      <c r="HA57" s="520"/>
      <c r="HB57" s="520"/>
      <c r="HC57" s="520"/>
      <c r="HD57" s="520"/>
      <c r="HE57" s="520"/>
      <c r="HF57" s="520"/>
      <c r="HG57" s="520"/>
      <c r="HH57" s="520"/>
      <c r="HI57" s="520"/>
      <c r="HJ57" s="520"/>
      <c r="HK57" s="520"/>
      <c r="HL57" s="520"/>
      <c r="HM57" s="520"/>
      <c r="HN57" s="520"/>
      <c r="HO57" s="520"/>
      <c r="HP57" s="520"/>
      <c r="HQ57" s="520"/>
      <c r="HR57" s="520"/>
      <c r="HS57" s="520"/>
      <c r="HT57" s="520"/>
      <c r="HU57" s="520"/>
      <c r="HV57" s="520"/>
      <c r="HW57" s="520"/>
      <c r="HX57" s="520"/>
      <c r="HY57" s="520"/>
      <c r="HZ57" s="520"/>
      <c r="IA57" s="520"/>
      <c r="IB57" s="520"/>
      <c r="IC57" s="520"/>
      <c r="ID57" s="520"/>
      <c r="IE57" s="520"/>
      <c r="IF57" s="520"/>
      <c r="IG57" s="520"/>
      <c r="IH57" s="520"/>
      <c r="II57" s="520"/>
      <c r="IJ57" s="520"/>
      <c r="IK57" s="520"/>
      <c r="IL57" s="520"/>
      <c r="IM57" s="520"/>
      <c r="IN57" s="520"/>
      <c r="IO57" s="520"/>
      <c r="IP57" s="520"/>
      <c r="IQ57" s="520"/>
      <c r="IR57" s="520"/>
      <c r="IS57" s="520"/>
      <c r="IT57" s="520"/>
      <c r="IU57" s="520"/>
      <c r="IV57" s="520"/>
    </row>
    <row r="58" spans="1:16" ht="33">
      <c r="A58" s="1412">
        <v>52</v>
      </c>
      <c r="B58" s="508"/>
      <c r="C58" s="509">
        <v>51</v>
      </c>
      <c r="D58" s="521" t="s">
        <v>545</v>
      </c>
      <c r="E58" s="511" t="s">
        <v>25</v>
      </c>
      <c r="F58" s="512">
        <f t="shared" si="2"/>
        <v>6000</v>
      </c>
      <c r="G58" s="513"/>
      <c r="H58" s="796"/>
      <c r="I58" s="779">
        <v>6000</v>
      </c>
      <c r="J58" s="512">
        <v>6000</v>
      </c>
      <c r="K58" s="1052"/>
      <c r="L58" s="779">
        <f t="shared" si="1"/>
        <v>6000</v>
      </c>
      <c r="M58" s="712"/>
      <c r="N58" s="519"/>
      <c r="P58" s="514"/>
    </row>
    <row r="59" spans="1:16" ht="33">
      <c r="A59" s="1412">
        <v>53</v>
      </c>
      <c r="B59" s="508"/>
      <c r="C59" s="509">
        <v>52</v>
      </c>
      <c r="D59" s="521" t="s">
        <v>1013</v>
      </c>
      <c r="E59" s="511" t="s">
        <v>25</v>
      </c>
      <c r="F59" s="512">
        <f t="shared" si="2"/>
        <v>6000</v>
      </c>
      <c r="G59" s="513"/>
      <c r="H59" s="796"/>
      <c r="I59" s="779"/>
      <c r="J59" s="512">
        <v>6000</v>
      </c>
      <c r="K59" s="1052"/>
      <c r="L59" s="779">
        <f t="shared" si="1"/>
        <v>6000</v>
      </c>
      <c r="M59" s="712"/>
      <c r="N59" s="519"/>
      <c r="P59" s="514"/>
    </row>
    <row r="60" spans="1:16" ht="18" customHeight="1">
      <c r="A60" s="1412">
        <v>54</v>
      </c>
      <c r="B60" s="508"/>
      <c r="C60" s="509">
        <v>53</v>
      </c>
      <c r="D60" s="521" t="s">
        <v>546</v>
      </c>
      <c r="E60" s="511" t="s">
        <v>24</v>
      </c>
      <c r="F60" s="512">
        <f t="shared" si="2"/>
        <v>6350</v>
      </c>
      <c r="G60" s="513"/>
      <c r="H60" s="796"/>
      <c r="I60" s="779">
        <v>6350</v>
      </c>
      <c r="J60" s="512">
        <v>6350</v>
      </c>
      <c r="K60" s="1052"/>
      <c r="L60" s="779">
        <f t="shared" si="1"/>
        <v>6350</v>
      </c>
      <c r="M60" s="712"/>
      <c r="N60" s="519"/>
      <c r="P60" s="514"/>
    </row>
    <row r="61" spans="1:16" ht="33">
      <c r="A61" s="1412">
        <v>55</v>
      </c>
      <c r="B61" s="508"/>
      <c r="C61" s="509">
        <v>54</v>
      </c>
      <c r="D61" s="510" t="s">
        <v>547</v>
      </c>
      <c r="E61" s="511" t="s">
        <v>25</v>
      </c>
      <c r="F61" s="512">
        <f aca="true" t="shared" si="3" ref="F61:F93">G61+H61+L61+M61</f>
        <v>5000</v>
      </c>
      <c r="G61" s="513"/>
      <c r="H61" s="796"/>
      <c r="I61" s="779">
        <v>5000</v>
      </c>
      <c r="J61" s="512">
        <v>5000</v>
      </c>
      <c r="K61" s="1052"/>
      <c r="L61" s="779">
        <f>SUM(J61:K61)</f>
        <v>5000</v>
      </c>
      <c r="M61" s="712"/>
      <c r="N61" s="519"/>
      <c r="P61" s="514"/>
    </row>
    <row r="62" spans="1:16" ht="18" customHeight="1">
      <c r="A62" s="1412">
        <v>56</v>
      </c>
      <c r="B62" s="508"/>
      <c r="C62" s="509">
        <v>55</v>
      </c>
      <c r="D62" s="510" t="s">
        <v>548</v>
      </c>
      <c r="E62" s="511" t="s">
        <v>25</v>
      </c>
      <c r="F62" s="512">
        <f t="shared" si="3"/>
        <v>10000</v>
      </c>
      <c r="G62" s="513"/>
      <c r="H62" s="796"/>
      <c r="I62" s="779">
        <v>10000</v>
      </c>
      <c r="J62" s="512">
        <v>10000</v>
      </c>
      <c r="K62" s="1052"/>
      <c r="L62" s="779">
        <f t="shared" si="1"/>
        <v>10000</v>
      </c>
      <c r="M62" s="712"/>
      <c r="N62" s="519"/>
      <c r="P62" s="514"/>
    </row>
    <row r="63" spans="1:256" ht="18" customHeight="1">
      <c r="A63" s="1412">
        <v>57</v>
      </c>
      <c r="B63" s="508"/>
      <c r="C63" s="509">
        <v>56</v>
      </c>
      <c r="D63" s="522" t="s">
        <v>549</v>
      </c>
      <c r="E63" s="511" t="s">
        <v>25</v>
      </c>
      <c r="F63" s="512">
        <f t="shared" si="3"/>
        <v>185150</v>
      </c>
      <c r="G63" s="513"/>
      <c r="H63" s="796"/>
      <c r="I63" s="779">
        <v>86000</v>
      </c>
      <c r="J63" s="512">
        <v>86000</v>
      </c>
      <c r="K63" s="1052"/>
      <c r="L63" s="779">
        <f t="shared" si="1"/>
        <v>86000</v>
      </c>
      <c r="M63" s="712">
        <v>99150</v>
      </c>
      <c r="N63" s="519"/>
      <c r="O63" s="520"/>
      <c r="P63" s="514"/>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0"/>
      <c r="AY63" s="520"/>
      <c r="AZ63" s="520"/>
      <c r="BA63" s="520"/>
      <c r="BB63" s="520"/>
      <c r="BC63" s="520"/>
      <c r="BD63" s="520"/>
      <c r="BE63" s="520"/>
      <c r="BF63" s="520"/>
      <c r="BG63" s="520"/>
      <c r="BH63" s="520"/>
      <c r="BI63" s="520"/>
      <c r="BJ63" s="520"/>
      <c r="BK63" s="520"/>
      <c r="BL63" s="520"/>
      <c r="BM63" s="520"/>
      <c r="BN63" s="520"/>
      <c r="BO63" s="520"/>
      <c r="BP63" s="520"/>
      <c r="BQ63" s="520"/>
      <c r="BR63" s="520"/>
      <c r="BS63" s="520"/>
      <c r="BT63" s="520"/>
      <c r="BU63" s="520"/>
      <c r="BV63" s="520"/>
      <c r="BW63" s="520"/>
      <c r="BX63" s="520"/>
      <c r="BY63" s="520"/>
      <c r="BZ63" s="520"/>
      <c r="CA63" s="520"/>
      <c r="CB63" s="520"/>
      <c r="CC63" s="520"/>
      <c r="CD63" s="520"/>
      <c r="CE63" s="520"/>
      <c r="CF63" s="520"/>
      <c r="CG63" s="520"/>
      <c r="CH63" s="520"/>
      <c r="CI63" s="520"/>
      <c r="CJ63" s="520"/>
      <c r="CK63" s="520"/>
      <c r="CL63" s="520"/>
      <c r="CM63" s="520"/>
      <c r="CN63" s="520"/>
      <c r="CO63" s="520"/>
      <c r="CP63" s="520"/>
      <c r="CQ63" s="520"/>
      <c r="CR63" s="520"/>
      <c r="CS63" s="520"/>
      <c r="CT63" s="520"/>
      <c r="CU63" s="520"/>
      <c r="CV63" s="520"/>
      <c r="CW63" s="520"/>
      <c r="CX63" s="520"/>
      <c r="CY63" s="520"/>
      <c r="CZ63" s="520"/>
      <c r="DA63" s="520"/>
      <c r="DB63" s="520"/>
      <c r="DC63" s="520"/>
      <c r="DD63" s="520"/>
      <c r="DE63" s="520"/>
      <c r="DF63" s="520"/>
      <c r="DG63" s="520"/>
      <c r="DH63" s="520"/>
      <c r="DI63" s="520"/>
      <c r="DJ63" s="520"/>
      <c r="DK63" s="520"/>
      <c r="DL63" s="520"/>
      <c r="DM63" s="520"/>
      <c r="DN63" s="520"/>
      <c r="DO63" s="520"/>
      <c r="DP63" s="520"/>
      <c r="DQ63" s="520"/>
      <c r="DR63" s="520"/>
      <c r="DS63" s="520"/>
      <c r="DT63" s="520"/>
      <c r="DU63" s="520"/>
      <c r="DV63" s="520"/>
      <c r="DW63" s="520"/>
      <c r="DX63" s="520"/>
      <c r="DY63" s="520"/>
      <c r="DZ63" s="520"/>
      <c r="EA63" s="520"/>
      <c r="EB63" s="520"/>
      <c r="EC63" s="520"/>
      <c r="ED63" s="520"/>
      <c r="EE63" s="520"/>
      <c r="EF63" s="520"/>
      <c r="EG63" s="520"/>
      <c r="EH63" s="520"/>
      <c r="EI63" s="520"/>
      <c r="EJ63" s="520"/>
      <c r="EK63" s="520"/>
      <c r="EL63" s="520"/>
      <c r="EM63" s="520"/>
      <c r="EN63" s="520"/>
      <c r="EO63" s="520"/>
      <c r="EP63" s="520"/>
      <c r="EQ63" s="520"/>
      <c r="ER63" s="520"/>
      <c r="ES63" s="520"/>
      <c r="ET63" s="520"/>
      <c r="EU63" s="520"/>
      <c r="EV63" s="520"/>
      <c r="EW63" s="520"/>
      <c r="EX63" s="520"/>
      <c r="EY63" s="520"/>
      <c r="EZ63" s="520"/>
      <c r="FA63" s="520"/>
      <c r="FB63" s="520"/>
      <c r="FC63" s="520"/>
      <c r="FD63" s="520"/>
      <c r="FE63" s="520"/>
      <c r="FF63" s="520"/>
      <c r="FG63" s="520"/>
      <c r="FH63" s="520"/>
      <c r="FI63" s="520"/>
      <c r="FJ63" s="520"/>
      <c r="FK63" s="520"/>
      <c r="FL63" s="520"/>
      <c r="FM63" s="520"/>
      <c r="FN63" s="520"/>
      <c r="FO63" s="520"/>
      <c r="FP63" s="520"/>
      <c r="FQ63" s="520"/>
      <c r="FR63" s="520"/>
      <c r="FS63" s="520"/>
      <c r="FT63" s="520"/>
      <c r="FU63" s="520"/>
      <c r="FV63" s="520"/>
      <c r="FW63" s="520"/>
      <c r="FX63" s="520"/>
      <c r="FY63" s="520"/>
      <c r="FZ63" s="520"/>
      <c r="GA63" s="520"/>
      <c r="GB63" s="520"/>
      <c r="GC63" s="520"/>
      <c r="GD63" s="520"/>
      <c r="GE63" s="520"/>
      <c r="GF63" s="520"/>
      <c r="GG63" s="520"/>
      <c r="GH63" s="520"/>
      <c r="GI63" s="520"/>
      <c r="GJ63" s="520"/>
      <c r="GK63" s="520"/>
      <c r="GL63" s="520"/>
      <c r="GM63" s="520"/>
      <c r="GN63" s="520"/>
      <c r="GO63" s="520"/>
      <c r="GP63" s="520"/>
      <c r="GQ63" s="520"/>
      <c r="GR63" s="520"/>
      <c r="GS63" s="520"/>
      <c r="GT63" s="520"/>
      <c r="GU63" s="520"/>
      <c r="GV63" s="520"/>
      <c r="GW63" s="520"/>
      <c r="GX63" s="520"/>
      <c r="GY63" s="520"/>
      <c r="GZ63" s="520"/>
      <c r="HA63" s="520"/>
      <c r="HB63" s="520"/>
      <c r="HC63" s="520"/>
      <c r="HD63" s="520"/>
      <c r="HE63" s="520"/>
      <c r="HF63" s="520"/>
      <c r="HG63" s="520"/>
      <c r="HH63" s="520"/>
      <c r="HI63" s="520"/>
      <c r="HJ63" s="520"/>
      <c r="HK63" s="520"/>
      <c r="HL63" s="520"/>
      <c r="HM63" s="520"/>
      <c r="HN63" s="520"/>
      <c r="HO63" s="520"/>
      <c r="HP63" s="520"/>
      <c r="HQ63" s="520"/>
      <c r="HR63" s="520"/>
      <c r="HS63" s="520"/>
      <c r="HT63" s="520"/>
      <c r="HU63" s="520"/>
      <c r="HV63" s="520"/>
      <c r="HW63" s="520"/>
      <c r="HX63" s="520"/>
      <c r="HY63" s="520"/>
      <c r="HZ63" s="520"/>
      <c r="IA63" s="520"/>
      <c r="IB63" s="520"/>
      <c r="IC63" s="520"/>
      <c r="ID63" s="520"/>
      <c r="IE63" s="520"/>
      <c r="IF63" s="520"/>
      <c r="IG63" s="520"/>
      <c r="IH63" s="520"/>
      <c r="II63" s="520"/>
      <c r="IJ63" s="520"/>
      <c r="IK63" s="520"/>
      <c r="IL63" s="520"/>
      <c r="IM63" s="520"/>
      <c r="IN63" s="520"/>
      <c r="IO63" s="520"/>
      <c r="IP63" s="520"/>
      <c r="IQ63" s="520"/>
      <c r="IR63" s="520"/>
      <c r="IS63" s="520"/>
      <c r="IT63" s="520"/>
      <c r="IU63" s="520"/>
      <c r="IV63" s="520"/>
    </row>
    <row r="64" spans="1:256" ht="33">
      <c r="A64" s="1412">
        <v>58</v>
      </c>
      <c r="B64" s="508"/>
      <c r="C64" s="509">
        <v>57</v>
      </c>
      <c r="D64" s="510" t="s">
        <v>550</v>
      </c>
      <c r="E64" s="511" t="s">
        <v>25</v>
      </c>
      <c r="F64" s="512">
        <f t="shared" si="3"/>
        <v>20000</v>
      </c>
      <c r="G64" s="513"/>
      <c r="H64" s="796"/>
      <c r="I64" s="779">
        <v>20000</v>
      </c>
      <c r="J64" s="512">
        <v>20000</v>
      </c>
      <c r="K64" s="1052"/>
      <c r="L64" s="779">
        <f t="shared" si="1"/>
        <v>20000</v>
      </c>
      <c r="M64" s="712"/>
      <c r="N64" s="519"/>
      <c r="O64" s="520"/>
      <c r="P64" s="514"/>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0"/>
      <c r="AY64" s="520"/>
      <c r="AZ64" s="520"/>
      <c r="BA64" s="520"/>
      <c r="BB64" s="520"/>
      <c r="BC64" s="520"/>
      <c r="BD64" s="520"/>
      <c r="BE64" s="520"/>
      <c r="BF64" s="520"/>
      <c r="BG64" s="520"/>
      <c r="BH64" s="520"/>
      <c r="BI64" s="520"/>
      <c r="BJ64" s="520"/>
      <c r="BK64" s="520"/>
      <c r="BL64" s="520"/>
      <c r="BM64" s="520"/>
      <c r="BN64" s="520"/>
      <c r="BO64" s="520"/>
      <c r="BP64" s="520"/>
      <c r="BQ64" s="520"/>
      <c r="BR64" s="520"/>
      <c r="BS64" s="520"/>
      <c r="BT64" s="520"/>
      <c r="BU64" s="520"/>
      <c r="BV64" s="520"/>
      <c r="BW64" s="520"/>
      <c r="BX64" s="520"/>
      <c r="BY64" s="520"/>
      <c r="BZ64" s="520"/>
      <c r="CA64" s="520"/>
      <c r="CB64" s="520"/>
      <c r="CC64" s="520"/>
      <c r="CD64" s="520"/>
      <c r="CE64" s="520"/>
      <c r="CF64" s="520"/>
      <c r="CG64" s="520"/>
      <c r="CH64" s="520"/>
      <c r="CI64" s="520"/>
      <c r="CJ64" s="520"/>
      <c r="CK64" s="520"/>
      <c r="CL64" s="520"/>
      <c r="CM64" s="520"/>
      <c r="CN64" s="520"/>
      <c r="CO64" s="520"/>
      <c r="CP64" s="520"/>
      <c r="CQ64" s="520"/>
      <c r="CR64" s="520"/>
      <c r="CS64" s="520"/>
      <c r="CT64" s="520"/>
      <c r="CU64" s="520"/>
      <c r="CV64" s="520"/>
      <c r="CW64" s="520"/>
      <c r="CX64" s="520"/>
      <c r="CY64" s="520"/>
      <c r="CZ64" s="520"/>
      <c r="DA64" s="520"/>
      <c r="DB64" s="520"/>
      <c r="DC64" s="520"/>
      <c r="DD64" s="520"/>
      <c r="DE64" s="520"/>
      <c r="DF64" s="520"/>
      <c r="DG64" s="520"/>
      <c r="DH64" s="520"/>
      <c r="DI64" s="520"/>
      <c r="DJ64" s="520"/>
      <c r="DK64" s="520"/>
      <c r="DL64" s="520"/>
      <c r="DM64" s="520"/>
      <c r="DN64" s="520"/>
      <c r="DO64" s="520"/>
      <c r="DP64" s="520"/>
      <c r="DQ64" s="520"/>
      <c r="DR64" s="520"/>
      <c r="DS64" s="520"/>
      <c r="DT64" s="520"/>
      <c r="DU64" s="520"/>
      <c r="DV64" s="520"/>
      <c r="DW64" s="520"/>
      <c r="DX64" s="520"/>
      <c r="DY64" s="520"/>
      <c r="DZ64" s="520"/>
      <c r="EA64" s="520"/>
      <c r="EB64" s="520"/>
      <c r="EC64" s="520"/>
      <c r="ED64" s="520"/>
      <c r="EE64" s="520"/>
      <c r="EF64" s="520"/>
      <c r="EG64" s="520"/>
      <c r="EH64" s="520"/>
      <c r="EI64" s="520"/>
      <c r="EJ64" s="520"/>
      <c r="EK64" s="520"/>
      <c r="EL64" s="520"/>
      <c r="EM64" s="520"/>
      <c r="EN64" s="520"/>
      <c r="EO64" s="520"/>
      <c r="EP64" s="520"/>
      <c r="EQ64" s="520"/>
      <c r="ER64" s="520"/>
      <c r="ES64" s="520"/>
      <c r="ET64" s="520"/>
      <c r="EU64" s="520"/>
      <c r="EV64" s="520"/>
      <c r="EW64" s="520"/>
      <c r="EX64" s="520"/>
      <c r="EY64" s="520"/>
      <c r="EZ64" s="520"/>
      <c r="FA64" s="520"/>
      <c r="FB64" s="520"/>
      <c r="FC64" s="520"/>
      <c r="FD64" s="520"/>
      <c r="FE64" s="520"/>
      <c r="FF64" s="520"/>
      <c r="FG64" s="520"/>
      <c r="FH64" s="520"/>
      <c r="FI64" s="520"/>
      <c r="FJ64" s="520"/>
      <c r="FK64" s="520"/>
      <c r="FL64" s="520"/>
      <c r="FM64" s="520"/>
      <c r="FN64" s="520"/>
      <c r="FO64" s="520"/>
      <c r="FP64" s="520"/>
      <c r="FQ64" s="520"/>
      <c r="FR64" s="520"/>
      <c r="FS64" s="520"/>
      <c r="FT64" s="520"/>
      <c r="FU64" s="520"/>
      <c r="FV64" s="520"/>
      <c r="FW64" s="520"/>
      <c r="FX64" s="520"/>
      <c r="FY64" s="520"/>
      <c r="FZ64" s="520"/>
      <c r="GA64" s="520"/>
      <c r="GB64" s="520"/>
      <c r="GC64" s="520"/>
      <c r="GD64" s="520"/>
      <c r="GE64" s="520"/>
      <c r="GF64" s="520"/>
      <c r="GG64" s="520"/>
      <c r="GH64" s="520"/>
      <c r="GI64" s="520"/>
      <c r="GJ64" s="520"/>
      <c r="GK64" s="520"/>
      <c r="GL64" s="520"/>
      <c r="GM64" s="520"/>
      <c r="GN64" s="520"/>
      <c r="GO64" s="520"/>
      <c r="GP64" s="520"/>
      <c r="GQ64" s="520"/>
      <c r="GR64" s="520"/>
      <c r="GS64" s="520"/>
      <c r="GT64" s="520"/>
      <c r="GU64" s="520"/>
      <c r="GV64" s="520"/>
      <c r="GW64" s="520"/>
      <c r="GX64" s="520"/>
      <c r="GY64" s="520"/>
      <c r="GZ64" s="520"/>
      <c r="HA64" s="520"/>
      <c r="HB64" s="520"/>
      <c r="HC64" s="520"/>
      <c r="HD64" s="520"/>
      <c r="HE64" s="520"/>
      <c r="HF64" s="520"/>
      <c r="HG64" s="520"/>
      <c r="HH64" s="520"/>
      <c r="HI64" s="520"/>
      <c r="HJ64" s="520"/>
      <c r="HK64" s="520"/>
      <c r="HL64" s="520"/>
      <c r="HM64" s="520"/>
      <c r="HN64" s="520"/>
      <c r="HO64" s="520"/>
      <c r="HP64" s="520"/>
      <c r="HQ64" s="520"/>
      <c r="HR64" s="520"/>
      <c r="HS64" s="520"/>
      <c r="HT64" s="520"/>
      <c r="HU64" s="520"/>
      <c r="HV64" s="520"/>
      <c r="HW64" s="520"/>
      <c r="HX64" s="520"/>
      <c r="HY64" s="520"/>
      <c r="HZ64" s="520"/>
      <c r="IA64" s="520"/>
      <c r="IB64" s="520"/>
      <c r="IC64" s="520"/>
      <c r="ID64" s="520"/>
      <c r="IE64" s="520"/>
      <c r="IF64" s="520"/>
      <c r="IG64" s="520"/>
      <c r="IH64" s="520"/>
      <c r="II64" s="520"/>
      <c r="IJ64" s="520"/>
      <c r="IK64" s="520"/>
      <c r="IL64" s="520"/>
      <c r="IM64" s="520"/>
      <c r="IN64" s="520"/>
      <c r="IO64" s="520"/>
      <c r="IP64" s="520"/>
      <c r="IQ64" s="520"/>
      <c r="IR64" s="520"/>
      <c r="IS64" s="520"/>
      <c r="IT64" s="520"/>
      <c r="IU64" s="520"/>
      <c r="IV64" s="520"/>
    </row>
    <row r="65" spans="1:16" ht="18" customHeight="1">
      <c r="A65" s="1412">
        <v>59</v>
      </c>
      <c r="B65" s="508"/>
      <c r="C65" s="509">
        <v>58</v>
      </c>
      <c r="D65" s="523" t="s">
        <v>551</v>
      </c>
      <c r="E65" s="511" t="s">
        <v>25</v>
      </c>
      <c r="F65" s="512">
        <f t="shared" si="3"/>
        <v>9500</v>
      </c>
      <c r="G65" s="513"/>
      <c r="H65" s="796"/>
      <c r="I65" s="779">
        <v>8000</v>
      </c>
      <c r="J65" s="512">
        <v>9500</v>
      </c>
      <c r="K65" s="1052"/>
      <c r="L65" s="779">
        <f t="shared" si="1"/>
        <v>9500</v>
      </c>
      <c r="M65" s="712"/>
      <c r="N65" s="519"/>
      <c r="P65" s="514"/>
    </row>
    <row r="66" spans="1:16" ht="18" customHeight="1">
      <c r="A66" s="1412">
        <v>60</v>
      </c>
      <c r="B66" s="508"/>
      <c r="C66" s="509">
        <v>59</v>
      </c>
      <c r="D66" s="515" t="s">
        <v>552</v>
      </c>
      <c r="E66" s="516" t="s">
        <v>25</v>
      </c>
      <c r="F66" s="512">
        <f t="shared" si="3"/>
        <v>3000</v>
      </c>
      <c r="G66" s="512"/>
      <c r="H66" s="796"/>
      <c r="I66" s="779">
        <v>3000</v>
      </c>
      <c r="J66" s="512">
        <v>3000</v>
      </c>
      <c r="K66" s="1052"/>
      <c r="L66" s="779">
        <f t="shared" si="1"/>
        <v>3000</v>
      </c>
      <c r="M66" s="712"/>
      <c r="N66" s="519"/>
      <c r="P66" s="514"/>
    </row>
    <row r="67" spans="1:16" ht="18" customHeight="1">
      <c r="A67" s="1412">
        <v>61</v>
      </c>
      <c r="B67" s="508"/>
      <c r="C67" s="509">
        <v>60</v>
      </c>
      <c r="D67" s="515" t="s">
        <v>553</v>
      </c>
      <c r="E67" s="516" t="s">
        <v>25</v>
      </c>
      <c r="F67" s="512">
        <f t="shared" si="3"/>
        <v>3200</v>
      </c>
      <c r="G67" s="512"/>
      <c r="H67" s="796"/>
      <c r="I67" s="779">
        <v>22200</v>
      </c>
      <c r="J67" s="512">
        <v>3200</v>
      </c>
      <c r="K67" s="1052"/>
      <c r="L67" s="779">
        <f t="shared" si="1"/>
        <v>3200</v>
      </c>
      <c r="M67" s="712"/>
      <c r="N67" s="519"/>
      <c r="P67" s="514"/>
    </row>
    <row r="68" spans="1:16" ht="18" customHeight="1">
      <c r="A68" s="1412">
        <v>62</v>
      </c>
      <c r="B68" s="508"/>
      <c r="C68" s="509">
        <v>61</v>
      </c>
      <c r="D68" s="515" t="s">
        <v>554</v>
      </c>
      <c r="E68" s="516" t="s">
        <v>25</v>
      </c>
      <c r="F68" s="512">
        <f t="shared" si="3"/>
        <v>159000</v>
      </c>
      <c r="G68" s="513"/>
      <c r="H68" s="796"/>
      <c r="I68" s="779">
        <v>9000</v>
      </c>
      <c r="J68" s="512">
        <v>9000</v>
      </c>
      <c r="K68" s="1052"/>
      <c r="L68" s="779">
        <f t="shared" si="1"/>
        <v>9000</v>
      </c>
      <c r="M68" s="712">
        <v>150000</v>
      </c>
      <c r="N68" s="519"/>
      <c r="P68" s="514"/>
    </row>
    <row r="69" spans="1:16" ht="18" customHeight="1">
      <c r="A69" s="1412">
        <v>63</v>
      </c>
      <c r="B69" s="508"/>
      <c r="C69" s="509">
        <v>62</v>
      </c>
      <c r="D69" s="515" t="s">
        <v>624</v>
      </c>
      <c r="E69" s="516" t="s">
        <v>25</v>
      </c>
      <c r="F69" s="512">
        <f t="shared" si="3"/>
        <v>0</v>
      </c>
      <c r="G69" s="513"/>
      <c r="H69" s="796"/>
      <c r="I69" s="779">
        <v>15000</v>
      </c>
      <c r="J69" s="512">
        <v>0</v>
      </c>
      <c r="K69" s="1052"/>
      <c r="L69" s="779">
        <f t="shared" si="1"/>
        <v>0</v>
      </c>
      <c r="M69" s="712"/>
      <c r="N69" s="519"/>
      <c r="P69" s="514"/>
    </row>
    <row r="70" spans="1:16" ht="18" customHeight="1">
      <c r="A70" s="1412">
        <v>64</v>
      </c>
      <c r="B70" s="508"/>
      <c r="C70" s="509">
        <v>63</v>
      </c>
      <c r="D70" s="515" t="s">
        <v>555</v>
      </c>
      <c r="E70" s="516" t="s">
        <v>25</v>
      </c>
      <c r="F70" s="512">
        <f t="shared" si="3"/>
        <v>10000</v>
      </c>
      <c r="G70" s="513"/>
      <c r="H70" s="796"/>
      <c r="I70" s="779">
        <v>6000</v>
      </c>
      <c r="J70" s="512">
        <v>10000</v>
      </c>
      <c r="K70" s="1052"/>
      <c r="L70" s="779">
        <f t="shared" si="1"/>
        <v>10000</v>
      </c>
      <c r="M70" s="712"/>
      <c r="N70" s="519"/>
      <c r="P70" s="514"/>
    </row>
    <row r="71" spans="1:16" ht="18" customHeight="1">
      <c r="A71" s="1412">
        <v>65</v>
      </c>
      <c r="B71" s="508"/>
      <c r="C71" s="509">
        <v>64</v>
      </c>
      <c r="D71" s="515" t="s">
        <v>556</v>
      </c>
      <c r="E71" s="516" t="s">
        <v>25</v>
      </c>
      <c r="F71" s="512">
        <f t="shared" si="3"/>
        <v>950</v>
      </c>
      <c r="G71" s="513"/>
      <c r="H71" s="796"/>
      <c r="I71" s="779">
        <v>950</v>
      </c>
      <c r="J71" s="512">
        <v>950</v>
      </c>
      <c r="K71" s="1052"/>
      <c r="L71" s="779">
        <f t="shared" si="1"/>
        <v>950</v>
      </c>
      <c r="M71" s="712"/>
      <c r="N71" s="519"/>
      <c r="P71" s="514"/>
    </row>
    <row r="72" spans="1:16" ht="18" customHeight="1">
      <c r="A72" s="1412">
        <v>66</v>
      </c>
      <c r="B72" s="508"/>
      <c r="C72" s="509">
        <v>65</v>
      </c>
      <c r="D72" s="515" t="s">
        <v>557</v>
      </c>
      <c r="E72" s="516" t="s">
        <v>25</v>
      </c>
      <c r="F72" s="512">
        <f t="shared" si="3"/>
        <v>2500</v>
      </c>
      <c r="G72" s="513"/>
      <c r="H72" s="796"/>
      <c r="I72" s="779">
        <v>2500</v>
      </c>
      <c r="J72" s="512">
        <v>2500</v>
      </c>
      <c r="K72" s="1052"/>
      <c r="L72" s="779">
        <f t="shared" si="1"/>
        <v>2500</v>
      </c>
      <c r="M72" s="712"/>
      <c r="N72" s="519"/>
      <c r="P72" s="514"/>
    </row>
    <row r="73" spans="1:16" ht="18" customHeight="1">
      <c r="A73" s="1412">
        <v>67</v>
      </c>
      <c r="B73" s="508"/>
      <c r="C73" s="509">
        <v>66</v>
      </c>
      <c r="D73" s="515" t="s">
        <v>558</v>
      </c>
      <c r="E73" s="516" t="s">
        <v>25</v>
      </c>
      <c r="F73" s="512">
        <f t="shared" si="3"/>
        <v>1000</v>
      </c>
      <c r="G73" s="513"/>
      <c r="H73" s="796"/>
      <c r="I73" s="779">
        <v>1000</v>
      </c>
      <c r="J73" s="512">
        <v>1000</v>
      </c>
      <c r="K73" s="1052"/>
      <c r="L73" s="779">
        <f t="shared" si="1"/>
        <v>1000</v>
      </c>
      <c r="M73" s="712"/>
      <c r="N73" s="519"/>
      <c r="P73" s="514"/>
    </row>
    <row r="74" spans="1:16" ht="18" customHeight="1">
      <c r="A74" s="1412">
        <v>68</v>
      </c>
      <c r="B74" s="508"/>
      <c r="C74" s="509">
        <v>67</v>
      </c>
      <c r="D74" s="515" t="s">
        <v>559</v>
      </c>
      <c r="E74" s="516" t="s">
        <v>25</v>
      </c>
      <c r="F74" s="512">
        <f t="shared" si="3"/>
        <v>0</v>
      </c>
      <c r="G74" s="513"/>
      <c r="H74" s="796"/>
      <c r="I74" s="779">
        <v>2500</v>
      </c>
      <c r="J74" s="512">
        <v>0</v>
      </c>
      <c r="K74" s="1052"/>
      <c r="L74" s="779">
        <f t="shared" si="1"/>
        <v>0</v>
      </c>
      <c r="M74" s="712"/>
      <c r="N74" s="519"/>
      <c r="P74" s="514"/>
    </row>
    <row r="75" spans="1:16" ht="18" customHeight="1">
      <c r="A75" s="1412">
        <v>69</v>
      </c>
      <c r="B75" s="508"/>
      <c r="C75" s="509">
        <v>68</v>
      </c>
      <c r="D75" s="515" t="s">
        <v>560</v>
      </c>
      <c r="E75" s="516" t="s">
        <v>25</v>
      </c>
      <c r="F75" s="512">
        <f t="shared" si="3"/>
        <v>9000</v>
      </c>
      <c r="G75" s="513"/>
      <c r="H75" s="796"/>
      <c r="I75" s="779">
        <v>5000</v>
      </c>
      <c r="J75" s="512">
        <v>9000</v>
      </c>
      <c r="K75" s="1052"/>
      <c r="L75" s="779">
        <f t="shared" si="1"/>
        <v>9000</v>
      </c>
      <c r="M75" s="712"/>
      <c r="N75" s="519"/>
      <c r="P75" s="514"/>
    </row>
    <row r="76" spans="1:16" ht="18" customHeight="1">
      <c r="A76" s="1412">
        <v>70</v>
      </c>
      <c r="B76" s="508"/>
      <c r="C76" s="509">
        <v>69</v>
      </c>
      <c r="D76" s="515" t="s">
        <v>561</v>
      </c>
      <c r="E76" s="516" t="s">
        <v>24</v>
      </c>
      <c r="F76" s="512">
        <f t="shared" si="3"/>
        <v>19924</v>
      </c>
      <c r="G76" s="513">
        <v>951</v>
      </c>
      <c r="H76" s="796">
        <v>8973</v>
      </c>
      <c r="I76" s="779">
        <v>10000</v>
      </c>
      <c r="J76" s="512">
        <v>10000</v>
      </c>
      <c r="K76" s="1052"/>
      <c r="L76" s="779">
        <f t="shared" si="1"/>
        <v>10000</v>
      </c>
      <c r="M76" s="712"/>
      <c r="N76" s="519"/>
      <c r="P76" s="514"/>
    </row>
    <row r="77" spans="1:16" ht="18" customHeight="1">
      <c r="A77" s="1412">
        <v>71</v>
      </c>
      <c r="B77" s="508"/>
      <c r="C77" s="509">
        <v>70</v>
      </c>
      <c r="D77" s="515" t="s">
        <v>562</v>
      </c>
      <c r="E77" s="516" t="s">
        <v>25</v>
      </c>
      <c r="F77" s="512">
        <f t="shared" si="3"/>
        <v>4903840</v>
      </c>
      <c r="G77" s="513">
        <f>1080000+707280-222110</f>
        <v>1565170</v>
      </c>
      <c r="H77" s="796">
        <v>510</v>
      </c>
      <c r="I77" s="779">
        <v>400</v>
      </c>
      <c r="J77" s="512">
        <v>400</v>
      </c>
      <c r="K77" s="1052"/>
      <c r="L77" s="779">
        <f t="shared" si="1"/>
        <v>400</v>
      </c>
      <c r="M77" s="712">
        <v>3337760</v>
      </c>
      <c r="N77" s="519"/>
      <c r="P77" s="514"/>
    </row>
    <row r="78" spans="1:16" ht="18" customHeight="1">
      <c r="A78" s="1412">
        <v>72</v>
      </c>
      <c r="B78" s="508"/>
      <c r="C78" s="509">
        <v>71</v>
      </c>
      <c r="D78" s="515" t="s">
        <v>563</v>
      </c>
      <c r="E78" s="516" t="s">
        <v>25</v>
      </c>
      <c r="F78" s="512">
        <f t="shared" si="3"/>
        <v>1688926</v>
      </c>
      <c r="G78" s="513">
        <v>222110</v>
      </c>
      <c r="H78" s="796">
        <v>761320</v>
      </c>
      <c r="I78" s="779">
        <f>697030-400</f>
        <v>696630</v>
      </c>
      <c r="J78" s="512">
        <v>705496</v>
      </c>
      <c r="K78" s="1052"/>
      <c r="L78" s="779">
        <f t="shared" si="1"/>
        <v>705496</v>
      </c>
      <c r="M78" s="712"/>
      <c r="N78" s="519"/>
      <c r="P78" s="514"/>
    </row>
    <row r="79" spans="1:16" ht="17.25">
      <c r="A79" s="1412">
        <v>73</v>
      </c>
      <c r="B79" s="508"/>
      <c r="C79" s="509">
        <v>72</v>
      </c>
      <c r="D79" s="515" t="s">
        <v>564</v>
      </c>
      <c r="E79" s="516" t="s">
        <v>25</v>
      </c>
      <c r="F79" s="512">
        <f t="shared" si="3"/>
        <v>3210</v>
      </c>
      <c r="G79" s="513">
        <f>18050+23000-37950</f>
        <v>3100</v>
      </c>
      <c r="H79" s="796">
        <v>10</v>
      </c>
      <c r="I79" s="779">
        <v>100</v>
      </c>
      <c r="J79" s="512">
        <v>100</v>
      </c>
      <c r="K79" s="1052"/>
      <c r="L79" s="779">
        <f t="shared" si="1"/>
        <v>100</v>
      </c>
      <c r="M79" s="712"/>
      <c r="N79" s="519"/>
      <c r="P79" s="514"/>
    </row>
    <row r="80" spans="1:16" ht="17.25">
      <c r="A80" s="1412">
        <v>74</v>
      </c>
      <c r="B80" s="508"/>
      <c r="C80" s="509">
        <v>73</v>
      </c>
      <c r="D80" s="515" t="s">
        <v>565</v>
      </c>
      <c r="E80" s="516" t="s">
        <v>25</v>
      </c>
      <c r="F80" s="512">
        <f t="shared" si="3"/>
        <v>84090</v>
      </c>
      <c r="G80" s="513">
        <v>38200</v>
      </c>
      <c r="H80" s="796">
        <v>22990</v>
      </c>
      <c r="I80" s="779">
        <f>23000-100</f>
        <v>22900</v>
      </c>
      <c r="J80" s="512">
        <v>22900</v>
      </c>
      <c r="K80" s="1052"/>
      <c r="L80" s="779">
        <f t="shared" si="1"/>
        <v>22900</v>
      </c>
      <c r="M80" s="712"/>
      <c r="N80" s="519"/>
      <c r="P80" s="514"/>
    </row>
    <row r="81" spans="1:16" ht="17.25">
      <c r="A81" s="1412">
        <v>75</v>
      </c>
      <c r="B81" s="508"/>
      <c r="C81" s="509">
        <v>74</v>
      </c>
      <c r="D81" s="515" t="s">
        <v>566</v>
      </c>
      <c r="E81" s="516" t="s">
        <v>25</v>
      </c>
      <c r="F81" s="512">
        <f>G81+H81+L81+M81</f>
        <v>580050</v>
      </c>
      <c r="G81" s="513">
        <f>120000+120000-139970</f>
        <v>100030</v>
      </c>
      <c r="H81" s="796">
        <v>10</v>
      </c>
      <c r="I81" s="779">
        <v>10</v>
      </c>
      <c r="J81" s="512">
        <v>10</v>
      </c>
      <c r="K81" s="1052"/>
      <c r="L81" s="779">
        <f t="shared" si="1"/>
        <v>10</v>
      </c>
      <c r="M81" s="712">
        <v>480000</v>
      </c>
      <c r="N81" s="519"/>
      <c r="P81" s="514"/>
    </row>
    <row r="82" spans="1:16" ht="17.25">
      <c r="A82" s="1412">
        <v>76</v>
      </c>
      <c r="B82" s="508"/>
      <c r="C82" s="509">
        <v>75</v>
      </c>
      <c r="D82" s="515" t="s">
        <v>567</v>
      </c>
      <c r="E82" s="516" t="s">
        <v>25</v>
      </c>
      <c r="F82" s="512">
        <f t="shared" si="3"/>
        <v>379950</v>
      </c>
      <c r="G82" s="513">
        <v>139970</v>
      </c>
      <c r="H82" s="796">
        <v>119990</v>
      </c>
      <c r="I82" s="779">
        <f>120000-10</f>
        <v>119990</v>
      </c>
      <c r="J82" s="512">
        <v>119990</v>
      </c>
      <c r="K82" s="1052"/>
      <c r="L82" s="779">
        <f t="shared" si="1"/>
        <v>119990</v>
      </c>
      <c r="M82" s="712"/>
      <c r="N82" s="519"/>
      <c r="P82" s="514"/>
    </row>
    <row r="83" spans="1:16" ht="18" customHeight="1">
      <c r="A83" s="1412">
        <v>77</v>
      </c>
      <c r="B83" s="508"/>
      <c r="C83" s="509">
        <v>76</v>
      </c>
      <c r="D83" s="515" t="s">
        <v>568</v>
      </c>
      <c r="E83" s="516" t="s">
        <v>25</v>
      </c>
      <c r="F83" s="512">
        <f t="shared" si="3"/>
        <v>38000</v>
      </c>
      <c r="G83" s="513"/>
      <c r="H83" s="796">
        <v>20000</v>
      </c>
      <c r="I83" s="779">
        <v>9000</v>
      </c>
      <c r="J83" s="512">
        <v>9000</v>
      </c>
      <c r="K83" s="1052"/>
      <c r="L83" s="779">
        <f t="shared" si="1"/>
        <v>9000</v>
      </c>
      <c r="M83" s="712">
        <v>9000</v>
      </c>
      <c r="N83" s="519"/>
      <c r="P83" s="514"/>
    </row>
    <row r="84" spans="1:16" ht="18" customHeight="1">
      <c r="A84" s="1412">
        <v>78</v>
      </c>
      <c r="B84" s="508"/>
      <c r="C84" s="509">
        <v>77</v>
      </c>
      <c r="D84" s="515" t="s">
        <v>1224</v>
      </c>
      <c r="E84" s="516" t="s">
        <v>25</v>
      </c>
      <c r="F84" s="512">
        <f t="shared" si="3"/>
        <v>25000</v>
      </c>
      <c r="G84" s="513"/>
      <c r="H84" s="796"/>
      <c r="I84" s="779"/>
      <c r="J84" s="512"/>
      <c r="K84" s="1052">
        <v>2500</v>
      </c>
      <c r="L84" s="779">
        <f t="shared" si="1"/>
        <v>2500</v>
      </c>
      <c r="M84" s="712">
        <v>22500</v>
      </c>
      <c r="N84" s="519"/>
      <c r="P84" s="514"/>
    </row>
    <row r="85" spans="1:16" ht="18" customHeight="1">
      <c r="A85" s="1412">
        <v>79</v>
      </c>
      <c r="B85" s="508"/>
      <c r="C85" s="509">
        <v>78</v>
      </c>
      <c r="D85" s="515" t="s">
        <v>569</v>
      </c>
      <c r="E85" s="516" t="s">
        <v>25</v>
      </c>
      <c r="F85" s="512">
        <f t="shared" si="3"/>
        <v>350</v>
      </c>
      <c r="G85" s="513"/>
      <c r="H85" s="796"/>
      <c r="I85" s="779">
        <v>350</v>
      </c>
      <c r="J85" s="512">
        <v>350</v>
      </c>
      <c r="K85" s="1052"/>
      <c r="L85" s="779">
        <f aca="true" t="shared" si="4" ref="L85:L146">SUM(J85:K85)</f>
        <v>350</v>
      </c>
      <c r="M85" s="712"/>
      <c r="N85" s="519"/>
      <c r="P85" s="514"/>
    </row>
    <row r="86" spans="1:16" ht="66.75">
      <c r="A86" s="1412">
        <v>80</v>
      </c>
      <c r="B86" s="508"/>
      <c r="C86" s="509">
        <v>79</v>
      </c>
      <c r="D86" s="515" t="s">
        <v>570</v>
      </c>
      <c r="E86" s="516" t="s">
        <v>24</v>
      </c>
      <c r="F86" s="512">
        <f t="shared" si="3"/>
        <v>26918</v>
      </c>
      <c r="G86" s="513">
        <v>790</v>
      </c>
      <c r="H86" s="796"/>
      <c r="I86" s="779">
        <v>6000</v>
      </c>
      <c r="J86" s="512">
        <v>26128</v>
      </c>
      <c r="K86" s="1052"/>
      <c r="L86" s="779">
        <f t="shared" si="4"/>
        <v>26128</v>
      </c>
      <c r="M86" s="712"/>
      <c r="N86" s="519"/>
      <c r="P86" s="514"/>
    </row>
    <row r="87" spans="1:16" ht="18" customHeight="1">
      <c r="A87" s="1412">
        <v>81</v>
      </c>
      <c r="B87" s="508"/>
      <c r="C87" s="509">
        <v>80</v>
      </c>
      <c r="D87" s="515" t="s">
        <v>571</v>
      </c>
      <c r="E87" s="516" t="s">
        <v>25</v>
      </c>
      <c r="F87" s="512">
        <f t="shared" si="3"/>
        <v>34109</v>
      </c>
      <c r="G87" s="513">
        <v>24109</v>
      </c>
      <c r="H87" s="796"/>
      <c r="I87" s="779">
        <v>10000</v>
      </c>
      <c r="J87" s="512">
        <v>10000</v>
      </c>
      <c r="K87" s="1052"/>
      <c r="L87" s="779">
        <f t="shared" si="4"/>
        <v>10000</v>
      </c>
      <c r="M87" s="712"/>
      <c r="N87" s="519"/>
      <c r="P87" s="514"/>
    </row>
    <row r="88" spans="1:16" ht="18" customHeight="1">
      <c r="A88" s="1412">
        <v>82</v>
      </c>
      <c r="B88" s="508"/>
      <c r="C88" s="509">
        <v>81</v>
      </c>
      <c r="D88" s="515" t="s">
        <v>572</v>
      </c>
      <c r="E88" s="516" t="s">
        <v>24</v>
      </c>
      <c r="F88" s="512">
        <f t="shared" si="3"/>
        <v>5500</v>
      </c>
      <c r="G88" s="513">
        <f>547+920</f>
        <v>1467</v>
      </c>
      <c r="H88" s="796"/>
      <c r="I88" s="779">
        <v>1000</v>
      </c>
      <c r="J88" s="512">
        <v>4033</v>
      </c>
      <c r="K88" s="1052"/>
      <c r="L88" s="779">
        <f t="shared" si="4"/>
        <v>4033</v>
      </c>
      <c r="M88" s="712"/>
      <c r="N88" s="519"/>
      <c r="P88" s="514"/>
    </row>
    <row r="89" spans="1:16" ht="18" customHeight="1">
      <c r="A89" s="1412">
        <v>83</v>
      </c>
      <c r="B89" s="508"/>
      <c r="C89" s="509">
        <v>82</v>
      </c>
      <c r="D89" s="515" t="s">
        <v>573</v>
      </c>
      <c r="E89" s="516" t="s">
        <v>25</v>
      </c>
      <c r="F89" s="512">
        <f t="shared" si="3"/>
        <v>1000</v>
      </c>
      <c r="G89" s="513"/>
      <c r="H89" s="796"/>
      <c r="I89" s="779">
        <v>1000</v>
      </c>
      <c r="J89" s="512">
        <v>1000</v>
      </c>
      <c r="K89" s="1052"/>
      <c r="L89" s="779">
        <f t="shared" si="4"/>
        <v>1000</v>
      </c>
      <c r="M89" s="712"/>
      <c r="N89" s="519"/>
      <c r="P89" s="514"/>
    </row>
    <row r="90" spans="1:16" ht="18" customHeight="1">
      <c r="A90" s="1412">
        <v>84</v>
      </c>
      <c r="B90" s="508"/>
      <c r="C90" s="509">
        <v>83</v>
      </c>
      <c r="D90" s="515" t="s">
        <v>574</v>
      </c>
      <c r="E90" s="516" t="s">
        <v>25</v>
      </c>
      <c r="F90" s="512">
        <f t="shared" si="3"/>
        <v>4000</v>
      </c>
      <c r="G90" s="513"/>
      <c r="H90" s="796"/>
      <c r="I90" s="779">
        <v>2000</v>
      </c>
      <c r="J90" s="512">
        <v>2000</v>
      </c>
      <c r="K90" s="1052"/>
      <c r="L90" s="779">
        <f t="shared" si="4"/>
        <v>2000</v>
      </c>
      <c r="M90" s="712">
        <v>2000</v>
      </c>
      <c r="N90" s="519"/>
      <c r="P90" s="514"/>
    </row>
    <row r="91" spans="1:16" ht="18" customHeight="1">
      <c r="A91" s="1412">
        <v>85</v>
      </c>
      <c r="B91" s="508"/>
      <c r="C91" s="509">
        <v>84</v>
      </c>
      <c r="D91" s="515" t="s">
        <v>575</v>
      </c>
      <c r="E91" s="516" t="s">
        <v>25</v>
      </c>
      <c r="F91" s="512">
        <f t="shared" si="3"/>
        <v>3000</v>
      </c>
      <c r="G91" s="513"/>
      <c r="H91" s="796"/>
      <c r="I91" s="779">
        <v>3000</v>
      </c>
      <c r="J91" s="512">
        <v>3000</v>
      </c>
      <c r="K91" s="1052"/>
      <c r="L91" s="779">
        <f t="shared" si="4"/>
        <v>3000</v>
      </c>
      <c r="M91" s="712"/>
      <c r="N91" s="519"/>
      <c r="P91" s="514"/>
    </row>
    <row r="92" spans="1:16" ht="18" customHeight="1">
      <c r="A92" s="1412">
        <v>86</v>
      </c>
      <c r="B92" s="508"/>
      <c r="C92" s="509">
        <v>85</v>
      </c>
      <c r="D92" s="515" t="s">
        <v>576</v>
      </c>
      <c r="E92" s="516" t="s">
        <v>25</v>
      </c>
      <c r="F92" s="512">
        <f t="shared" si="3"/>
        <v>2000</v>
      </c>
      <c r="G92" s="513"/>
      <c r="H92" s="796"/>
      <c r="I92" s="779">
        <v>2000</v>
      </c>
      <c r="J92" s="512">
        <v>2000</v>
      </c>
      <c r="K92" s="1052"/>
      <c r="L92" s="779">
        <f t="shared" si="4"/>
        <v>2000</v>
      </c>
      <c r="M92" s="712"/>
      <c r="N92" s="519"/>
      <c r="P92" s="514"/>
    </row>
    <row r="93" spans="1:16" ht="33.75">
      <c r="A93" s="1412">
        <v>87</v>
      </c>
      <c r="B93" s="508"/>
      <c r="C93" s="509">
        <v>86</v>
      </c>
      <c r="D93" s="515" t="s">
        <v>577</v>
      </c>
      <c r="E93" s="516" t="s">
        <v>25</v>
      </c>
      <c r="F93" s="512">
        <f t="shared" si="3"/>
        <v>3500</v>
      </c>
      <c r="G93" s="513"/>
      <c r="H93" s="796">
        <v>1000</v>
      </c>
      <c r="I93" s="779">
        <v>2500</v>
      </c>
      <c r="J93" s="512">
        <v>2500</v>
      </c>
      <c r="K93" s="1052"/>
      <c r="L93" s="779">
        <f t="shared" si="4"/>
        <v>2500</v>
      </c>
      <c r="M93" s="712"/>
      <c r="N93" s="519"/>
      <c r="P93" s="514"/>
    </row>
    <row r="94" spans="1:16" ht="18" customHeight="1">
      <c r="A94" s="1412">
        <v>88</v>
      </c>
      <c r="B94" s="508"/>
      <c r="C94" s="509">
        <v>87</v>
      </c>
      <c r="D94" s="515" t="s">
        <v>433</v>
      </c>
      <c r="E94" s="516" t="s">
        <v>25</v>
      </c>
      <c r="F94" s="512">
        <f aca="true" t="shared" si="5" ref="F94:F124">G94+H94+L94+M94</f>
        <v>64502</v>
      </c>
      <c r="G94" s="513"/>
      <c r="H94" s="796"/>
      <c r="I94" s="779">
        <v>20000</v>
      </c>
      <c r="J94" s="512">
        <v>64502</v>
      </c>
      <c r="K94" s="1052"/>
      <c r="L94" s="779">
        <f t="shared" si="4"/>
        <v>64502</v>
      </c>
      <c r="M94" s="712"/>
      <c r="N94" s="519"/>
      <c r="P94" s="514"/>
    </row>
    <row r="95" spans="1:16" ht="18" customHeight="1">
      <c r="A95" s="1412">
        <v>89</v>
      </c>
      <c r="B95" s="508"/>
      <c r="C95" s="509">
        <v>88</v>
      </c>
      <c r="D95" s="515" t="s">
        <v>638</v>
      </c>
      <c r="E95" s="516" t="s">
        <v>25</v>
      </c>
      <c r="F95" s="512">
        <f t="shared" si="5"/>
        <v>3100</v>
      </c>
      <c r="G95" s="513"/>
      <c r="H95" s="796"/>
      <c r="I95" s="779">
        <v>3100</v>
      </c>
      <c r="J95" s="512">
        <v>3100</v>
      </c>
      <c r="K95" s="1052"/>
      <c r="L95" s="779">
        <f t="shared" si="4"/>
        <v>3100</v>
      </c>
      <c r="M95" s="712"/>
      <c r="N95" s="519"/>
      <c r="P95" s="514"/>
    </row>
    <row r="96" spans="1:16" ht="18" customHeight="1">
      <c r="A96" s="1412">
        <v>90</v>
      </c>
      <c r="B96" s="508"/>
      <c r="C96" s="509">
        <v>89</v>
      </c>
      <c r="D96" s="515" t="s">
        <v>578</v>
      </c>
      <c r="E96" s="516" t="s">
        <v>25</v>
      </c>
      <c r="F96" s="512">
        <f t="shared" si="5"/>
        <v>0</v>
      </c>
      <c r="G96" s="513"/>
      <c r="H96" s="796"/>
      <c r="I96" s="779">
        <v>1500</v>
      </c>
      <c r="J96" s="512">
        <v>0</v>
      </c>
      <c r="K96" s="1052"/>
      <c r="L96" s="779">
        <f t="shared" si="4"/>
        <v>0</v>
      </c>
      <c r="M96" s="712"/>
      <c r="N96" s="519"/>
      <c r="P96" s="514"/>
    </row>
    <row r="97" spans="1:16" ht="39" customHeight="1">
      <c r="A97" s="1412">
        <v>91</v>
      </c>
      <c r="B97" s="508"/>
      <c r="C97" s="509">
        <v>90</v>
      </c>
      <c r="D97" s="515" t="s">
        <v>789</v>
      </c>
      <c r="E97" s="516" t="s">
        <v>25</v>
      </c>
      <c r="F97" s="512">
        <f t="shared" si="5"/>
        <v>4000</v>
      </c>
      <c r="G97" s="513"/>
      <c r="H97" s="796"/>
      <c r="I97" s="779"/>
      <c r="J97" s="512">
        <v>4000</v>
      </c>
      <c r="K97" s="1052"/>
      <c r="L97" s="779">
        <f t="shared" si="4"/>
        <v>4000</v>
      </c>
      <c r="M97" s="712"/>
      <c r="N97" s="519"/>
      <c r="P97" s="514"/>
    </row>
    <row r="98" spans="1:16" ht="39" customHeight="1">
      <c r="A98" s="1412">
        <v>92</v>
      </c>
      <c r="B98" s="508"/>
      <c r="C98" s="509">
        <v>91</v>
      </c>
      <c r="D98" s="515" t="s">
        <v>786</v>
      </c>
      <c r="E98" s="516" t="s">
        <v>25</v>
      </c>
      <c r="F98" s="512">
        <f t="shared" si="5"/>
        <v>669515</v>
      </c>
      <c r="G98" s="513"/>
      <c r="H98" s="796">
        <v>493993</v>
      </c>
      <c r="I98" s="779"/>
      <c r="J98" s="512">
        <v>175522</v>
      </c>
      <c r="K98" s="1052"/>
      <c r="L98" s="779">
        <f t="shared" si="4"/>
        <v>175522</v>
      </c>
      <c r="M98" s="712"/>
      <c r="N98" s="519"/>
      <c r="P98" s="514"/>
    </row>
    <row r="99" spans="1:16" ht="19.5" customHeight="1">
      <c r="A99" s="1412">
        <v>93</v>
      </c>
      <c r="B99" s="508"/>
      <c r="C99" s="509">
        <v>92</v>
      </c>
      <c r="D99" s="515" t="s">
        <v>791</v>
      </c>
      <c r="E99" s="516" t="s">
        <v>25</v>
      </c>
      <c r="F99" s="512">
        <f t="shared" si="5"/>
        <v>900</v>
      </c>
      <c r="G99" s="513"/>
      <c r="H99" s="796"/>
      <c r="I99" s="779"/>
      <c r="J99" s="512">
        <v>900</v>
      </c>
      <c r="K99" s="1052"/>
      <c r="L99" s="779">
        <f t="shared" si="4"/>
        <v>900</v>
      </c>
      <c r="M99" s="712"/>
      <c r="N99" s="519"/>
      <c r="P99" s="514"/>
    </row>
    <row r="100" spans="1:16" ht="19.5" customHeight="1">
      <c r="A100" s="1412">
        <v>94</v>
      </c>
      <c r="B100" s="508"/>
      <c r="C100" s="509">
        <v>93</v>
      </c>
      <c r="D100" s="515" t="s">
        <v>799</v>
      </c>
      <c r="E100" s="516" t="s">
        <v>25</v>
      </c>
      <c r="F100" s="512">
        <f>G100+H100+L100+M100</f>
        <v>580</v>
      </c>
      <c r="G100" s="513"/>
      <c r="H100" s="796"/>
      <c r="I100" s="779"/>
      <c r="J100" s="512">
        <v>580</v>
      </c>
      <c r="K100" s="1052"/>
      <c r="L100" s="779">
        <f>SUM(J100:K100)</f>
        <v>580</v>
      </c>
      <c r="M100" s="712"/>
      <c r="N100" s="519"/>
      <c r="P100" s="514"/>
    </row>
    <row r="101" spans="1:16" ht="34.5" customHeight="1">
      <c r="A101" s="1412">
        <v>95</v>
      </c>
      <c r="B101" s="508"/>
      <c r="C101" s="509">
        <v>94</v>
      </c>
      <c r="D101" s="515" t="s">
        <v>1207</v>
      </c>
      <c r="E101" s="516" t="s">
        <v>25</v>
      </c>
      <c r="F101" s="512">
        <f t="shared" si="5"/>
        <v>900</v>
      </c>
      <c r="G101" s="513"/>
      <c r="H101" s="796"/>
      <c r="I101" s="779"/>
      <c r="J101" s="512"/>
      <c r="K101" s="1052">
        <v>900</v>
      </c>
      <c r="L101" s="779">
        <f t="shared" si="4"/>
        <v>900</v>
      </c>
      <c r="M101" s="712"/>
      <c r="N101" s="519"/>
      <c r="P101" s="514"/>
    </row>
    <row r="102" spans="1:16" ht="19.5" customHeight="1">
      <c r="A102" s="1412">
        <v>96</v>
      </c>
      <c r="B102" s="508"/>
      <c r="C102" s="509">
        <v>95</v>
      </c>
      <c r="D102" s="515" t="s">
        <v>792</v>
      </c>
      <c r="E102" s="516" t="s">
        <v>25</v>
      </c>
      <c r="F102" s="512">
        <f t="shared" si="5"/>
        <v>150</v>
      </c>
      <c r="G102" s="513"/>
      <c r="H102" s="796"/>
      <c r="I102" s="779"/>
      <c r="J102" s="512">
        <v>150</v>
      </c>
      <c r="K102" s="1052"/>
      <c r="L102" s="779">
        <f t="shared" si="4"/>
        <v>150</v>
      </c>
      <c r="M102" s="712"/>
      <c r="N102" s="519"/>
      <c r="P102" s="514"/>
    </row>
    <row r="103" spans="1:16" ht="19.5" customHeight="1">
      <c r="A103" s="1412">
        <v>97</v>
      </c>
      <c r="B103" s="508"/>
      <c r="C103" s="509">
        <v>96</v>
      </c>
      <c r="D103" s="515" t="s">
        <v>800</v>
      </c>
      <c r="E103" s="516" t="s">
        <v>25</v>
      </c>
      <c r="F103" s="512">
        <f>G103+H103+L103+M103</f>
        <v>300</v>
      </c>
      <c r="G103" s="513"/>
      <c r="H103" s="796"/>
      <c r="I103" s="779"/>
      <c r="J103" s="512">
        <v>300</v>
      </c>
      <c r="K103" s="1052"/>
      <c r="L103" s="779">
        <f>SUM(J103:K103)</f>
        <v>300</v>
      </c>
      <c r="M103" s="712"/>
      <c r="N103" s="519"/>
      <c r="P103" s="514"/>
    </row>
    <row r="104" spans="1:16" ht="19.5" customHeight="1">
      <c r="A104" s="1412">
        <v>98</v>
      </c>
      <c r="B104" s="508"/>
      <c r="C104" s="509">
        <v>97</v>
      </c>
      <c r="D104" s="515" t="s">
        <v>801</v>
      </c>
      <c r="E104" s="516" t="s">
        <v>25</v>
      </c>
      <c r="F104" s="512">
        <f t="shared" si="5"/>
        <v>190</v>
      </c>
      <c r="G104" s="513"/>
      <c r="H104" s="796"/>
      <c r="I104" s="779"/>
      <c r="J104" s="512">
        <v>190</v>
      </c>
      <c r="K104" s="1052"/>
      <c r="L104" s="779">
        <f t="shared" si="4"/>
        <v>190</v>
      </c>
      <c r="M104" s="712"/>
      <c r="N104" s="519"/>
      <c r="P104" s="514"/>
    </row>
    <row r="105" spans="1:16" ht="19.5" customHeight="1">
      <c r="A105" s="1412">
        <v>99</v>
      </c>
      <c r="B105" s="508"/>
      <c r="C105" s="509">
        <v>98</v>
      </c>
      <c r="D105" s="515" t="s">
        <v>1022</v>
      </c>
      <c r="E105" s="516" t="s">
        <v>25</v>
      </c>
      <c r="F105" s="512">
        <f t="shared" si="5"/>
        <v>125</v>
      </c>
      <c r="G105" s="513"/>
      <c r="H105" s="796"/>
      <c r="I105" s="779"/>
      <c r="J105" s="512">
        <v>125</v>
      </c>
      <c r="K105" s="1052"/>
      <c r="L105" s="779">
        <f t="shared" si="4"/>
        <v>125</v>
      </c>
      <c r="M105" s="712"/>
      <c r="N105" s="519"/>
      <c r="P105" s="514"/>
    </row>
    <row r="106" spans="1:16" ht="19.5" customHeight="1">
      <c r="A106" s="1412">
        <v>100</v>
      </c>
      <c r="B106" s="508"/>
      <c r="C106" s="509">
        <v>99</v>
      </c>
      <c r="D106" s="515" t="s">
        <v>795</v>
      </c>
      <c r="E106" s="516" t="s">
        <v>25</v>
      </c>
      <c r="F106" s="512">
        <f>G106+H106+L106+M106</f>
        <v>130</v>
      </c>
      <c r="G106" s="513"/>
      <c r="H106" s="796"/>
      <c r="I106" s="779"/>
      <c r="J106" s="512">
        <v>130</v>
      </c>
      <c r="K106" s="1052"/>
      <c r="L106" s="779">
        <f>SUM(J106:K106)</f>
        <v>130</v>
      </c>
      <c r="M106" s="712"/>
      <c r="N106" s="519"/>
      <c r="P106" s="514"/>
    </row>
    <row r="107" spans="1:16" ht="19.5" customHeight="1">
      <c r="A107" s="1412">
        <v>101</v>
      </c>
      <c r="B107" s="508"/>
      <c r="C107" s="509">
        <v>100</v>
      </c>
      <c r="D107" s="515" t="s">
        <v>797</v>
      </c>
      <c r="E107" s="516" t="s">
        <v>25</v>
      </c>
      <c r="F107" s="512">
        <f t="shared" si="5"/>
        <v>839</v>
      </c>
      <c r="G107" s="513"/>
      <c r="H107" s="796"/>
      <c r="I107" s="779"/>
      <c r="J107" s="512">
        <v>839</v>
      </c>
      <c r="K107" s="1052"/>
      <c r="L107" s="779">
        <f t="shared" si="4"/>
        <v>839</v>
      </c>
      <c r="M107" s="712"/>
      <c r="N107" s="519"/>
      <c r="P107" s="514"/>
    </row>
    <row r="108" spans="1:16" ht="19.5" customHeight="1">
      <c r="A108" s="1412">
        <v>102</v>
      </c>
      <c r="B108" s="508"/>
      <c r="C108" s="509">
        <v>101</v>
      </c>
      <c r="D108" s="515" t="s">
        <v>798</v>
      </c>
      <c r="E108" s="516" t="s">
        <v>25</v>
      </c>
      <c r="F108" s="512">
        <f t="shared" si="5"/>
        <v>387</v>
      </c>
      <c r="G108" s="513"/>
      <c r="H108" s="796"/>
      <c r="I108" s="779"/>
      <c r="J108" s="512">
        <v>387</v>
      </c>
      <c r="K108" s="1052"/>
      <c r="L108" s="779">
        <f t="shared" si="4"/>
        <v>387</v>
      </c>
      <c r="M108" s="712"/>
      <c r="N108" s="519"/>
      <c r="P108" s="514"/>
    </row>
    <row r="109" spans="1:16" ht="19.5" customHeight="1">
      <c r="A109" s="1412">
        <v>103</v>
      </c>
      <c r="B109" s="508"/>
      <c r="C109" s="509">
        <v>102</v>
      </c>
      <c r="D109" s="515" t="s">
        <v>1053</v>
      </c>
      <c r="E109" s="516" t="s">
        <v>25</v>
      </c>
      <c r="F109" s="512">
        <f t="shared" si="5"/>
        <v>70</v>
      </c>
      <c r="G109" s="513"/>
      <c r="H109" s="796"/>
      <c r="I109" s="779"/>
      <c r="J109" s="512">
        <v>70</v>
      </c>
      <c r="K109" s="1052"/>
      <c r="L109" s="779">
        <f t="shared" si="4"/>
        <v>70</v>
      </c>
      <c r="M109" s="712"/>
      <c r="N109" s="519"/>
      <c r="P109" s="514"/>
    </row>
    <row r="110" spans="1:16" ht="33.75" customHeight="1">
      <c r="A110" s="1412">
        <v>104</v>
      </c>
      <c r="B110" s="508"/>
      <c r="C110" s="509">
        <v>103</v>
      </c>
      <c r="D110" s="515" t="s">
        <v>813</v>
      </c>
      <c r="E110" s="516" t="s">
        <v>25</v>
      </c>
      <c r="F110" s="512">
        <f t="shared" si="5"/>
        <v>500</v>
      </c>
      <c r="G110" s="513"/>
      <c r="H110" s="796"/>
      <c r="I110" s="779"/>
      <c r="J110" s="512">
        <v>500</v>
      </c>
      <c r="K110" s="1052"/>
      <c r="L110" s="779">
        <f t="shared" si="4"/>
        <v>500</v>
      </c>
      <c r="M110" s="712"/>
      <c r="N110" s="519"/>
      <c r="P110" s="514"/>
    </row>
    <row r="111" spans="1:16" ht="34.5" customHeight="1">
      <c r="A111" s="1412">
        <v>105</v>
      </c>
      <c r="B111" s="508"/>
      <c r="C111" s="509">
        <v>104</v>
      </c>
      <c r="D111" s="515" t="s">
        <v>814</v>
      </c>
      <c r="E111" s="516" t="s">
        <v>25</v>
      </c>
      <c r="F111" s="512">
        <f t="shared" si="5"/>
        <v>0</v>
      </c>
      <c r="G111" s="513"/>
      <c r="H111" s="796"/>
      <c r="I111" s="779"/>
      <c r="J111" s="512">
        <v>0</v>
      </c>
      <c r="K111" s="1052"/>
      <c r="L111" s="779">
        <f t="shared" si="4"/>
        <v>0</v>
      </c>
      <c r="M111" s="712"/>
      <c r="N111" s="519"/>
      <c r="P111" s="514"/>
    </row>
    <row r="112" spans="1:16" ht="19.5" customHeight="1">
      <c r="A112" s="1412">
        <v>106</v>
      </c>
      <c r="B112" s="508"/>
      <c r="C112" s="509">
        <v>105</v>
      </c>
      <c r="D112" s="515" t="s">
        <v>815</v>
      </c>
      <c r="E112" s="516" t="s">
        <v>25</v>
      </c>
      <c r="F112" s="512">
        <f t="shared" si="5"/>
        <v>58</v>
      </c>
      <c r="G112" s="513"/>
      <c r="H112" s="796"/>
      <c r="I112" s="779"/>
      <c r="J112" s="512">
        <v>58</v>
      </c>
      <c r="K112" s="1052"/>
      <c r="L112" s="779">
        <f t="shared" si="4"/>
        <v>58</v>
      </c>
      <c r="M112" s="712"/>
      <c r="N112" s="519"/>
      <c r="P112" s="514"/>
    </row>
    <row r="113" spans="1:16" ht="21" customHeight="1">
      <c r="A113" s="1412">
        <v>107</v>
      </c>
      <c r="B113" s="508"/>
      <c r="C113" s="509">
        <v>106</v>
      </c>
      <c r="D113" s="515" t="s">
        <v>816</v>
      </c>
      <c r="E113" s="516" t="s">
        <v>25</v>
      </c>
      <c r="F113" s="512">
        <f t="shared" si="5"/>
        <v>1000</v>
      </c>
      <c r="G113" s="513"/>
      <c r="H113" s="796"/>
      <c r="I113" s="779"/>
      <c r="J113" s="512">
        <v>1000</v>
      </c>
      <c r="K113" s="1052"/>
      <c r="L113" s="779">
        <f t="shared" si="4"/>
        <v>1000</v>
      </c>
      <c r="M113" s="712"/>
      <c r="N113" s="519"/>
      <c r="P113" s="514"/>
    </row>
    <row r="114" spans="1:16" ht="19.5" customHeight="1">
      <c r="A114" s="1412">
        <v>108</v>
      </c>
      <c r="B114" s="508"/>
      <c r="C114" s="509">
        <v>107</v>
      </c>
      <c r="D114" s="515" t="s">
        <v>817</v>
      </c>
      <c r="E114" s="516" t="s">
        <v>25</v>
      </c>
      <c r="F114" s="512">
        <f t="shared" si="5"/>
        <v>8169</v>
      </c>
      <c r="G114" s="513"/>
      <c r="H114" s="796"/>
      <c r="I114" s="779"/>
      <c r="J114" s="512">
        <v>8169</v>
      </c>
      <c r="K114" s="1052"/>
      <c r="L114" s="779">
        <f t="shared" si="4"/>
        <v>8169</v>
      </c>
      <c r="M114" s="712"/>
      <c r="N114" s="519"/>
      <c r="P114" s="514"/>
    </row>
    <row r="115" spans="1:16" ht="19.5" customHeight="1">
      <c r="A115" s="1412">
        <v>109</v>
      </c>
      <c r="B115" s="508"/>
      <c r="C115" s="509">
        <v>108</v>
      </c>
      <c r="D115" s="515" t="s">
        <v>818</v>
      </c>
      <c r="E115" s="516" t="s">
        <v>25</v>
      </c>
      <c r="F115" s="512">
        <f t="shared" si="5"/>
        <v>2000</v>
      </c>
      <c r="G115" s="513"/>
      <c r="H115" s="796"/>
      <c r="I115" s="779"/>
      <c r="J115" s="512">
        <v>2000</v>
      </c>
      <c r="K115" s="1052"/>
      <c r="L115" s="779">
        <f t="shared" si="4"/>
        <v>2000</v>
      </c>
      <c r="M115" s="712"/>
      <c r="N115" s="519"/>
      <c r="P115" s="514"/>
    </row>
    <row r="116" spans="1:16" ht="21.75" customHeight="1">
      <c r="A116" s="1412">
        <v>110</v>
      </c>
      <c r="B116" s="508"/>
      <c r="C116" s="509">
        <v>109</v>
      </c>
      <c r="D116" s="515" t="s">
        <v>819</v>
      </c>
      <c r="E116" s="516" t="s">
        <v>25</v>
      </c>
      <c r="F116" s="512">
        <f t="shared" si="5"/>
        <v>15143</v>
      </c>
      <c r="G116" s="513"/>
      <c r="H116" s="796"/>
      <c r="I116" s="779"/>
      <c r="J116" s="512">
        <v>15143</v>
      </c>
      <c r="K116" s="1052"/>
      <c r="L116" s="779">
        <f t="shared" si="4"/>
        <v>15143</v>
      </c>
      <c r="M116" s="712"/>
      <c r="N116" s="519"/>
      <c r="P116" s="514"/>
    </row>
    <row r="117" spans="1:16" ht="24" customHeight="1">
      <c r="A117" s="1412">
        <v>111</v>
      </c>
      <c r="B117" s="508"/>
      <c r="C117" s="509">
        <v>110</v>
      </c>
      <c r="D117" s="515" t="s">
        <v>41</v>
      </c>
      <c r="E117" s="516" t="s">
        <v>25</v>
      </c>
      <c r="F117" s="512">
        <f t="shared" si="5"/>
        <v>12618</v>
      </c>
      <c r="G117" s="513"/>
      <c r="H117" s="796">
        <v>12514</v>
      </c>
      <c r="I117" s="779"/>
      <c r="J117" s="512">
        <v>104</v>
      </c>
      <c r="K117" s="1052"/>
      <c r="L117" s="779">
        <f t="shared" si="4"/>
        <v>104</v>
      </c>
      <c r="M117" s="712"/>
      <c r="N117" s="519"/>
      <c r="P117" s="514"/>
    </row>
    <row r="118" spans="1:16" ht="34.5" customHeight="1">
      <c r="A118" s="1412">
        <v>112</v>
      </c>
      <c r="B118" s="508"/>
      <c r="C118" s="509">
        <v>111</v>
      </c>
      <c r="D118" s="515" t="s">
        <v>820</v>
      </c>
      <c r="E118" s="516" t="s">
        <v>25</v>
      </c>
      <c r="F118" s="512">
        <f t="shared" si="5"/>
        <v>10900</v>
      </c>
      <c r="G118" s="513"/>
      <c r="H118" s="796"/>
      <c r="I118" s="779"/>
      <c r="J118" s="512">
        <v>10900</v>
      </c>
      <c r="K118" s="1052"/>
      <c r="L118" s="779">
        <f t="shared" si="4"/>
        <v>10900</v>
      </c>
      <c r="M118" s="712"/>
      <c r="N118" s="519"/>
      <c r="P118" s="514"/>
    </row>
    <row r="119" spans="1:16" ht="34.5" customHeight="1">
      <c r="A119" s="1412">
        <v>113</v>
      </c>
      <c r="B119" s="508"/>
      <c r="C119" s="509">
        <v>112</v>
      </c>
      <c r="D119" s="515" t="s">
        <v>461</v>
      </c>
      <c r="E119" s="516" t="s">
        <v>25</v>
      </c>
      <c r="F119" s="512">
        <f t="shared" si="5"/>
        <v>1848</v>
      </c>
      <c r="G119" s="513"/>
      <c r="H119" s="796">
        <v>895</v>
      </c>
      <c r="I119" s="779"/>
      <c r="J119" s="512">
        <v>953</v>
      </c>
      <c r="K119" s="1052"/>
      <c r="L119" s="779">
        <f t="shared" si="4"/>
        <v>953</v>
      </c>
      <c r="M119" s="712"/>
      <c r="N119" s="519"/>
      <c r="P119" s="514"/>
    </row>
    <row r="120" spans="1:16" ht="19.5" customHeight="1">
      <c r="A120" s="1412">
        <v>114</v>
      </c>
      <c r="B120" s="508"/>
      <c r="C120" s="509">
        <v>113</v>
      </c>
      <c r="D120" s="515" t="s">
        <v>821</v>
      </c>
      <c r="E120" s="516" t="s">
        <v>25</v>
      </c>
      <c r="F120" s="512">
        <f t="shared" si="5"/>
        <v>114</v>
      </c>
      <c r="G120" s="513"/>
      <c r="H120" s="796"/>
      <c r="I120" s="779"/>
      <c r="J120" s="512">
        <v>114</v>
      </c>
      <c r="K120" s="1052"/>
      <c r="L120" s="779">
        <f t="shared" si="4"/>
        <v>114</v>
      </c>
      <c r="M120" s="712"/>
      <c r="N120" s="519"/>
      <c r="P120" s="514"/>
    </row>
    <row r="121" spans="1:16" ht="108" customHeight="1">
      <c r="A121" s="1412">
        <v>115</v>
      </c>
      <c r="B121" s="508"/>
      <c r="C121" s="509">
        <v>114</v>
      </c>
      <c r="D121" s="515" t="s">
        <v>857</v>
      </c>
      <c r="E121" s="516" t="s">
        <v>25</v>
      </c>
      <c r="F121" s="512">
        <f>G121+H121+L121+M121</f>
        <v>19500</v>
      </c>
      <c r="G121" s="513"/>
      <c r="H121" s="796">
        <v>17749</v>
      </c>
      <c r="I121" s="779"/>
      <c r="J121" s="512">
        <v>1751</v>
      </c>
      <c r="K121" s="1052"/>
      <c r="L121" s="779">
        <f t="shared" si="4"/>
        <v>1751</v>
      </c>
      <c r="M121" s="712"/>
      <c r="N121" s="519"/>
      <c r="P121" s="514"/>
    </row>
    <row r="122" spans="1:16" ht="19.5" customHeight="1">
      <c r="A122" s="1412">
        <v>116</v>
      </c>
      <c r="B122" s="508"/>
      <c r="C122" s="509">
        <v>115</v>
      </c>
      <c r="D122" s="515" t="s">
        <v>822</v>
      </c>
      <c r="E122" s="516" t="s">
        <v>25</v>
      </c>
      <c r="F122" s="512">
        <f t="shared" si="5"/>
        <v>1500</v>
      </c>
      <c r="G122" s="513"/>
      <c r="H122" s="796"/>
      <c r="I122" s="779"/>
      <c r="J122" s="512">
        <v>1500</v>
      </c>
      <c r="K122" s="1052"/>
      <c r="L122" s="779">
        <f t="shared" si="4"/>
        <v>1500</v>
      </c>
      <c r="M122" s="712"/>
      <c r="N122" s="519"/>
      <c r="P122" s="514"/>
    </row>
    <row r="123" spans="1:16" ht="19.5" customHeight="1">
      <c r="A123" s="1412">
        <v>117</v>
      </c>
      <c r="B123" s="508"/>
      <c r="C123" s="509">
        <v>116</v>
      </c>
      <c r="D123" s="515" t="s">
        <v>823</v>
      </c>
      <c r="E123" s="516" t="s">
        <v>25</v>
      </c>
      <c r="F123" s="512">
        <f t="shared" si="5"/>
        <v>65</v>
      </c>
      <c r="G123" s="513"/>
      <c r="H123" s="796"/>
      <c r="I123" s="779"/>
      <c r="J123" s="512">
        <v>65</v>
      </c>
      <c r="K123" s="1052"/>
      <c r="L123" s="779">
        <f t="shared" si="4"/>
        <v>65</v>
      </c>
      <c r="M123" s="712"/>
      <c r="N123" s="519"/>
      <c r="P123" s="514"/>
    </row>
    <row r="124" spans="1:16" ht="39.75" customHeight="1">
      <c r="A124" s="1412">
        <v>118</v>
      </c>
      <c r="B124" s="508"/>
      <c r="C124" s="509">
        <v>117</v>
      </c>
      <c r="D124" s="515" t="s">
        <v>824</v>
      </c>
      <c r="E124" s="516" t="s">
        <v>25</v>
      </c>
      <c r="F124" s="512">
        <f t="shared" si="5"/>
        <v>4440</v>
      </c>
      <c r="G124" s="513"/>
      <c r="H124" s="796">
        <v>3106</v>
      </c>
      <c r="I124" s="779"/>
      <c r="J124" s="512">
        <v>1334</v>
      </c>
      <c r="K124" s="1052"/>
      <c r="L124" s="779">
        <f t="shared" si="4"/>
        <v>1334</v>
      </c>
      <c r="M124" s="712"/>
      <c r="N124" s="519"/>
      <c r="P124" s="514"/>
    </row>
    <row r="125" spans="1:16" ht="36" customHeight="1">
      <c r="A125" s="1412">
        <v>119</v>
      </c>
      <c r="B125" s="508"/>
      <c r="C125" s="509">
        <v>118</v>
      </c>
      <c r="D125" s="515" t="s">
        <v>825</v>
      </c>
      <c r="E125" s="516" t="s">
        <v>25</v>
      </c>
      <c r="F125" s="512">
        <f aca="true" t="shared" si="6" ref="F125:F146">G125+H125+L125+M125</f>
        <v>0</v>
      </c>
      <c r="G125" s="513"/>
      <c r="H125" s="796"/>
      <c r="I125" s="779"/>
      <c r="J125" s="512">
        <v>0</v>
      </c>
      <c r="K125" s="1052"/>
      <c r="L125" s="779">
        <f t="shared" si="4"/>
        <v>0</v>
      </c>
      <c r="M125" s="712"/>
      <c r="N125" s="519"/>
      <c r="P125" s="514"/>
    </row>
    <row r="126" spans="1:16" ht="35.25" customHeight="1">
      <c r="A126" s="1412">
        <v>120</v>
      </c>
      <c r="B126" s="508"/>
      <c r="C126" s="509">
        <v>119</v>
      </c>
      <c r="D126" s="515" t="s">
        <v>826</v>
      </c>
      <c r="E126" s="516" t="s">
        <v>25</v>
      </c>
      <c r="F126" s="512">
        <f t="shared" si="6"/>
        <v>2850</v>
      </c>
      <c r="G126" s="513"/>
      <c r="H126" s="796">
        <v>872</v>
      </c>
      <c r="I126" s="779"/>
      <c r="J126" s="512">
        <v>1978</v>
      </c>
      <c r="K126" s="1052"/>
      <c r="L126" s="779">
        <f t="shared" si="4"/>
        <v>1978</v>
      </c>
      <c r="M126" s="712"/>
      <c r="N126" s="519"/>
      <c r="P126" s="514"/>
    </row>
    <row r="127" spans="1:16" ht="38.25" customHeight="1">
      <c r="A127" s="1412">
        <v>121</v>
      </c>
      <c r="B127" s="508"/>
      <c r="C127" s="509">
        <v>120</v>
      </c>
      <c r="D127" s="515" t="s">
        <v>827</v>
      </c>
      <c r="E127" s="516" t="s">
        <v>25</v>
      </c>
      <c r="F127" s="512">
        <f t="shared" si="6"/>
        <v>2800</v>
      </c>
      <c r="G127" s="513"/>
      <c r="H127" s="796"/>
      <c r="I127" s="779"/>
      <c r="J127" s="512">
        <v>2800</v>
      </c>
      <c r="K127" s="1052"/>
      <c r="L127" s="779">
        <f t="shared" si="4"/>
        <v>2800</v>
      </c>
      <c r="M127" s="712"/>
      <c r="N127" s="519"/>
      <c r="P127" s="514"/>
    </row>
    <row r="128" spans="1:16" ht="56.25" customHeight="1">
      <c r="A128" s="1412">
        <v>122</v>
      </c>
      <c r="B128" s="508"/>
      <c r="C128" s="509">
        <v>121</v>
      </c>
      <c r="D128" s="515" t="s">
        <v>828</v>
      </c>
      <c r="E128" s="516" t="s">
        <v>25</v>
      </c>
      <c r="F128" s="512">
        <f t="shared" si="6"/>
        <v>1900</v>
      </c>
      <c r="G128" s="513"/>
      <c r="H128" s="796"/>
      <c r="I128" s="779"/>
      <c r="J128" s="512">
        <v>1900</v>
      </c>
      <c r="K128" s="1052"/>
      <c r="L128" s="779">
        <f t="shared" si="4"/>
        <v>1900</v>
      </c>
      <c r="M128" s="712"/>
      <c r="N128" s="519"/>
      <c r="P128" s="514"/>
    </row>
    <row r="129" spans="1:16" ht="36.75" customHeight="1">
      <c r="A129" s="1412">
        <v>123</v>
      </c>
      <c r="B129" s="508"/>
      <c r="C129" s="509">
        <v>122</v>
      </c>
      <c r="D129" s="515" t="s">
        <v>829</v>
      </c>
      <c r="E129" s="516" t="s">
        <v>25</v>
      </c>
      <c r="F129" s="512">
        <f t="shared" si="6"/>
        <v>5000</v>
      </c>
      <c r="G129" s="513"/>
      <c r="H129" s="796"/>
      <c r="I129" s="779"/>
      <c r="J129" s="512">
        <v>5000</v>
      </c>
      <c r="K129" s="1052"/>
      <c r="L129" s="779">
        <f t="shared" si="4"/>
        <v>5000</v>
      </c>
      <c r="M129" s="712"/>
      <c r="N129" s="519"/>
      <c r="P129" s="514"/>
    </row>
    <row r="130" spans="1:16" ht="19.5" customHeight="1">
      <c r="A130" s="1412">
        <v>124</v>
      </c>
      <c r="B130" s="508"/>
      <c r="C130" s="509">
        <v>123</v>
      </c>
      <c r="D130" s="515" t="s">
        <v>48</v>
      </c>
      <c r="E130" s="516" t="s">
        <v>25</v>
      </c>
      <c r="F130" s="512">
        <f t="shared" si="6"/>
        <v>38498</v>
      </c>
      <c r="G130" s="513"/>
      <c r="H130" s="796">
        <v>38498</v>
      </c>
      <c r="I130" s="779"/>
      <c r="J130" s="512">
        <v>0</v>
      </c>
      <c r="K130" s="1052"/>
      <c r="L130" s="779">
        <f t="shared" si="4"/>
        <v>0</v>
      </c>
      <c r="M130" s="712"/>
      <c r="N130" s="519"/>
      <c r="P130" s="514"/>
    </row>
    <row r="131" spans="1:16" ht="19.5" customHeight="1">
      <c r="A131" s="1412">
        <v>125</v>
      </c>
      <c r="B131" s="508"/>
      <c r="C131" s="509">
        <v>124</v>
      </c>
      <c r="D131" s="515" t="s">
        <v>434</v>
      </c>
      <c r="E131" s="516" t="s">
        <v>25</v>
      </c>
      <c r="F131" s="512">
        <f t="shared" si="6"/>
        <v>8700</v>
      </c>
      <c r="G131" s="513"/>
      <c r="H131" s="796">
        <v>1763</v>
      </c>
      <c r="I131" s="779"/>
      <c r="J131" s="512">
        <v>6937</v>
      </c>
      <c r="K131" s="1052"/>
      <c r="L131" s="779">
        <f t="shared" si="4"/>
        <v>6937</v>
      </c>
      <c r="M131" s="712"/>
      <c r="N131" s="519"/>
      <c r="P131" s="514"/>
    </row>
    <row r="132" spans="1:16" ht="19.5" customHeight="1">
      <c r="A132" s="1412">
        <v>126</v>
      </c>
      <c r="B132" s="508"/>
      <c r="C132" s="509">
        <v>125</v>
      </c>
      <c r="D132" s="515" t="s">
        <v>477</v>
      </c>
      <c r="E132" s="516" t="s">
        <v>25</v>
      </c>
      <c r="F132" s="512">
        <f t="shared" si="6"/>
        <v>4860</v>
      </c>
      <c r="G132" s="513"/>
      <c r="H132" s="796">
        <v>2126</v>
      </c>
      <c r="I132" s="779"/>
      <c r="J132" s="512">
        <v>2734</v>
      </c>
      <c r="K132" s="1052"/>
      <c r="L132" s="779">
        <f t="shared" si="4"/>
        <v>2734</v>
      </c>
      <c r="M132" s="712"/>
      <c r="N132" s="519"/>
      <c r="P132" s="514"/>
    </row>
    <row r="133" spans="1:16" ht="19.5" customHeight="1">
      <c r="A133" s="1412">
        <v>127</v>
      </c>
      <c r="B133" s="508"/>
      <c r="C133" s="509">
        <v>126</v>
      </c>
      <c r="D133" s="515" t="s">
        <v>830</v>
      </c>
      <c r="E133" s="516" t="s">
        <v>25</v>
      </c>
      <c r="F133" s="512">
        <f t="shared" si="6"/>
        <v>500</v>
      </c>
      <c r="G133" s="513"/>
      <c r="H133" s="796"/>
      <c r="I133" s="779"/>
      <c r="J133" s="512">
        <v>500</v>
      </c>
      <c r="K133" s="1052"/>
      <c r="L133" s="779">
        <f t="shared" si="4"/>
        <v>500</v>
      </c>
      <c r="M133" s="712"/>
      <c r="N133" s="519"/>
      <c r="P133" s="514"/>
    </row>
    <row r="134" spans="1:16" ht="19.5" customHeight="1">
      <c r="A134" s="1412">
        <v>128</v>
      </c>
      <c r="B134" s="508"/>
      <c r="C134" s="509">
        <v>127</v>
      </c>
      <c r="D134" s="515" t="s">
        <v>863</v>
      </c>
      <c r="E134" s="516" t="s">
        <v>25</v>
      </c>
      <c r="F134" s="512">
        <f t="shared" si="6"/>
        <v>501</v>
      </c>
      <c r="G134" s="513"/>
      <c r="H134" s="796"/>
      <c r="I134" s="779"/>
      <c r="J134" s="512">
        <v>501</v>
      </c>
      <c r="K134" s="1052"/>
      <c r="L134" s="779">
        <f t="shared" si="4"/>
        <v>501</v>
      </c>
      <c r="M134" s="712"/>
      <c r="N134" s="519"/>
      <c r="P134" s="514"/>
    </row>
    <row r="135" spans="1:16" ht="19.5" customHeight="1">
      <c r="A135" s="1412">
        <v>129</v>
      </c>
      <c r="B135" s="508"/>
      <c r="C135" s="509">
        <v>128</v>
      </c>
      <c r="D135" s="515" t="s">
        <v>864</v>
      </c>
      <c r="E135" s="516" t="s">
        <v>25</v>
      </c>
      <c r="F135" s="512">
        <f t="shared" si="6"/>
        <v>500</v>
      </c>
      <c r="G135" s="513"/>
      <c r="H135" s="796"/>
      <c r="I135" s="779"/>
      <c r="J135" s="512">
        <v>500</v>
      </c>
      <c r="K135" s="1052"/>
      <c r="L135" s="779">
        <f t="shared" si="4"/>
        <v>500</v>
      </c>
      <c r="M135" s="712"/>
      <c r="N135" s="519"/>
      <c r="P135" s="514"/>
    </row>
    <row r="136" spans="1:16" ht="33.75" customHeight="1">
      <c r="A136" s="1412">
        <v>130</v>
      </c>
      <c r="B136" s="508"/>
      <c r="C136" s="509">
        <v>129</v>
      </c>
      <c r="D136" s="515" t="s">
        <v>831</v>
      </c>
      <c r="E136" s="516" t="s">
        <v>25</v>
      </c>
      <c r="F136" s="512">
        <f t="shared" si="6"/>
        <v>200</v>
      </c>
      <c r="G136" s="513"/>
      <c r="H136" s="796"/>
      <c r="I136" s="779"/>
      <c r="J136" s="512">
        <v>200</v>
      </c>
      <c r="K136" s="1052"/>
      <c r="L136" s="779">
        <f t="shared" si="4"/>
        <v>200</v>
      </c>
      <c r="M136" s="712"/>
      <c r="N136" s="519"/>
      <c r="P136" s="514"/>
    </row>
    <row r="137" spans="1:16" ht="34.5" customHeight="1">
      <c r="A137" s="1412">
        <v>131</v>
      </c>
      <c r="B137" s="508"/>
      <c r="C137" s="509">
        <v>130</v>
      </c>
      <c r="D137" s="515" t="s">
        <v>1019</v>
      </c>
      <c r="E137" s="516" t="s">
        <v>25</v>
      </c>
      <c r="F137" s="512">
        <f t="shared" si="6"/>
        <v>2000</v>
      </c>
      <c r="G137" s="513"/>
      <c r="H137" s="796"/>
      <c r="I137" s="779"/>
      <c r="J137" s="512">
        <v>2000</v>
      </c>
      <c r="K137" s="1052"/>
      <c r="L137" s="779">
        <f t="shared" si="4"/>
        <v>2000</v>
      </c>
      <c r="M137" s="712"/>
      <c r="N137" s="519"/>
      <c r="P137" s="514"/>
    </row>
    <row r="138" spans="1:16" ht="19.5" customHeight="1">
      <c r="A138" s="1412">
        <v>132</v>
      </c>
      <c r="B138" s="508"/>
      <c r="C138" s="509">
        <v>131</v>
      </c>
      <c r="D138" s="725" t="s">
        <v>579</v>
      </c>
      <c r="E138" s="516" t="s">
        <v>24</v>
      </c>
      <c r="F138" s="512">
        <f t="shared" si="6"/>
        <v>0</v>
      </c>
      <c r="G138" s="513"/>
      <c r="H138" s="796"/>
      <c r="I138" s="779">
        <v>9000</v>
      </c>
      <c r="J138" s="512">
        <v>0</v>
      </c>
      <c r="K138" s="1052"/>
      <c r="L138" s="779">
        <f t="shared" si="4"/>
        <v>0</v>
      </c>
      <c r="M138" s="712"/>
      <c r="N138" s="519"/>
      <c r="P138" s="514"/>
    </row>
    <row r="139" spans="1:16" ht="51" customHeight="1">
      <c r="A139" s="1412">
        <v>133</v>
      </c>
      <c r="B139" s="508"/>
      <c r="C139" s="509">
        <v>132</v>
      </c>
      <c r="D139" s="515" t="s">
        <v>1051</v>
      </c>
      <c r="E139" s="516" t="s">
        <v>24</v>
      </c>
      <c r="F139" s="512">
        <f t="shared" si="6"/>
        <v>8730</v>
      </c>
      <c r="G139" s="513"/>
      <c r="H139" s="796"/>
      <c r="I139" s="779"/>
      <c r="J139" s="512">
        <v>8730</v>
      </c>
      <c r="K139" s="1052"/>
      <c r="L139" s="779">
        <f t="shared" si="4"/>
        <v>8730</v>
      </c>
      <c r="M139" s="712"/>
      <c r="N139" s="519"/>
      <c r="P139" s="514"/>
    </row>
    <row r="140" spans="1:16" ht="36" customHeight="1">
      <c r="A140" s="1412">
        <v>134</v>
      </c>
      <c r="B140" s="508"/>
      <c r="C140" s="509">
        <v>133</v>
      </c>
      <c r="D140" s="515" t="s">
        <v>1057</v>
      </c>
      <c r="E140" s="516" t="s">
        <v>25</v>
      </c>
      <c r="F140" s="512">
        <f t="shared" si="6"/>
        <v>8000</v>
      </c>
      <c r="G140" s="513"/>
      <c r="H140" s="796"/>
      <c r="I140" s="779"/>
      <c r="J140" s="512">
        <v>8000</v>
      </c>
      <c r="K140" s="1052"/>
      <c r="L140" s="779">
        <f t="shared" si="4"/>
        <v>8000</v>
      </c>
      <c r="M140" s="712"/>
      <c r="N140" s="519"/>
      <c r="P140" s="514"/>
    </row>
    <row r="141" spans="1:16" ht="19.5" customHeight="1">
      <c r="A141" s="1412">
        <v>135</v>
      </c>
      <c r="B141" s="508"/>
      <c r="C141" s="509">
        <v>134</v>
      </c>
      <c r="D141" s="515" t="s">
        <v>1060</v>
      </c>
      <c r="E141" s="516" t="s">
        <v>25</v>
      </c>
      <c r="F141" s="512">
        <f t="shared" si="6"/>
        <v>1950</v>
      </c>
      <c r="G141" s="513"/>
      <c r="H141" s="796"/>
      <c r="I141" s="779"/>
      <c r="J141" s="512">
        <v>1950</v>
      </c>
      <c r="K141" s="1052"/>
      <c r="L141" s="779">
        <f t="shared" si="4"/>
        <v>1950</v>
      </c>
      <c r="M141" s="712"/>
      <c r="N141" s="519"/>
      <c r="P141" s="514"/>
    </row>
    <row r="142" spans="1:16" ht="19.5" customHeight="1">
      <c r="A142" s="1412">
        <v>136</v>
      </c>
      <c r="B142" s="508"/>
      <c r="C142" s="509">
        <v>135</v>
      </c>
      <c r="D142" s="515" t="s">
        <v>1058</v>
      </c>
      <c r="E142" s="516" t="s">
        <v>25</v>
      </c>
      <c r="F142" s="512">
        <f t="shared" si="6"/>
        <v>3700</v>
      </c>
      <c r="G142" s="513"/>
      <c r="H142" s="796"/>
      <c r="I142" s="779"/>
      <c r="J142" s="512">
        <v>3700</v>
      </c>
      <c r="K142" s="1052"/>
      <c r="L142" s="779">
        <f t="shared" si="4"/>
        <v>3700</v>
      </c>
      <c r="M142" s="712"/>
      <c r="N142" s="519"/>
      <c r="P142" s="514"/>
    </row>
    <row r="143" spans="1:16" ht="19.5" customHeight="1">
      <c r="A143" s="1412">
        <v>137</v>
      </c>
      <c r="B143" s="508"/>
      <c r="C143" s="509">
        <v>136</v>
      </c>
      <c r="D143" s="515" t="s">
        <v>1059</v>
      </c>
      <c r="E143" s="511" t="s">
        <v>25</v>
      </c>
      <c r="F143" s="512">
        <f t="shared" si="6"/>
        <v>3600</v>
      </c>
      <c r="G143" s="513"/>
      <c r="H143" s="796"/>
      <c r="I143" s="779"/>
      <c r="J143" s="512">
        <v>3000</v>
      </c>
      <c r="K143" s="1052">
        <v>600</v>
      </c>
      <c r="L143" s="779">
        <f t="shared" si="4"/>
        <v>3600</v>
      </c>
      <c r="M143" s="712"/>
      <c r="N143" s="519"/>
      <c r="P143" s="514"/>
    </row>
    <row r="144" spans="1:16" ht="19.5" customHeight="1">
      <c r="A144" s="1412">
        <v>138</v>
      </c>
      <c r="B144" s="508"/>
      <c r="C144" s="509">
        <v>137</v>
      </c>
      <c r="D144" s="515" t="s">
        <v>1247</v>
      </c>
      <c r="E144" s="511" t="s">
        <v>25</v>
      </c>
      <c r="F144" s="512">
        <f t="shared" si="6"/>
        <v>11400</v>
      </c>
      <c r="G144" s="513"/>
      <c r="H144" s="796"/>
      <c r="I144" s="779"/>
      <c r="J144" s="512"/>
      <c r="K144" s="1052">
        <v>11400</v>
      </c>
      <c r="L144" s="779">
        <f t="shared" si="4"/>
        <v>11400</v>
      </c>
      <c r="M144" s="712"/>
      <c r="N144" s="519"/>
      <c r="P144" s="514"/>
    </row>
    <row r="145" spans="1:16" ht="19.5" customHeight="1">
      <c r="A145" s="1412">
        <v>139</v>
      </c>
      <c r="B145" s="508"/>
      <c r="C145" s="509">
        <v>138</v>
      </c>
      <c r="D145" s="521" t="s">
        <v>1063</v>
      </c>
      <c r="E145" s="511" t="s">
        <v>25</v>
      </c>
      <c r="F145" s="512">
        <f t="shared" si="6"/>
        <v>6922</v>
      </c>
      <c r="G145" s="513"/>
      <c r="H145" s="796"/>
      <c r="I145" s="779"/>
      <c r="J145" s="512">
        <v>6922</v>
      </c>
      <c r="K145" s="1052"/>
      <c r="L145" s="779">
        <f t="shared" si="4"/>
        <v>6922</v>
      </c>
      <c r="M145" s="712"/>
      <c r="N145" s="519"/>
      <c r="P145" s="514"/>
    </row>
    <row r="146" spans="1:16" ht="31.5" customHeight="1">
      <c r="A146" s="1412">
        <v>140</v>
      </c>
      <c r="B146" s="508"/>
      <c r="C146" s="509">
        <v>139</v>
      </c>
      <c r="D146" s="517" t="s">
        <v>1062</v>
      </c>
      <c r="E146" s="511" t="s">
        <v>25</v>
      </c>
      <c r="F146" s="512">
        <f t="shared" si="6"/>
        <v>9309</v>
      </c>
      <c r="G146" s="513"/>
      <c r="H146" s="796"/>
      <c r="I146" s="779"/>
      <c r="J146" s="512">
        <v>9309</v>
      </c>
      <c r="K146" s="1052"/>
      <c r="L146" s="779">
        <f t="shared" si="4"/>
        <v>9309</v>
      </c>
      <c r="M146" s="1170"/>
      <c r="N146" s="519"/>
      <c r="P146" s="514"/>
    </row>
    <row r="147" spans="1:16" ht="30" customHeight="1">
      <c r="A147" s="1412">
        <v>141</v>
      </c>
      <c r="B147" s="508"/>
      <c r="C147" s="524"/>
      <c r="D147" s="525" t="s">
        <v>489</v>
      </c>
      <c r="E147" s="526"/>
      <c r="F147" s="527">
        <f aca="true" t="shared" si="7" ref="F147:M147">SUM(F8:F146)</f>
        <v>14522348</v>
      </c>
      <c r="G147" s="527">
        <f t="shared" si="7"/>
        <v>2095897</v>
      </c>
      <c r="H147" s="797">
        <f t="shared" si="7"/>
        <v>1637523</v>
      </c>
      <c r="I147" s="781">
        <f t="shared" si="7"/>
        <v>4353140</v>
      </c>
      <c r="J147" s="527">
        <f t="shared" si="7"/>
        <v>6011885</v>
      </c>
      <c r="K147" s="527">
        <f t="shared" si="7"/>
        <v>15605</v>
      </c>
      <c r="L147" s="781">
        <f t="shared" si="7"/>
        <v>6027490</v>
      </c>
      <c r="M147" s="714">
        <f t="shared" si="7"/>
        <v>4761438</v>
      </c>
      <c r="N147" s="519"/>
      <c r="P147" s="514"/>
    </row>
    <row r="148" spans="1:16" ht="22.5" customHeight="1">
      <c r="A148" s="1412">
        <v>142</v>
      </c>
      <c r="B148" s="508"/>
      <c r="C148" s="1621" t="s">
        <v>449</v>
      </c>
      <c r="D148" s="1622"/>
      <c r="E148" s="528"/>
      <c r="F148" s="529"/>
      <c r="G148" s="530"/>
      <c r="H148" s="798"/>
      <c r="I148" s="782"/>
      <c r="J148" s="531"/>
      <c r="K148" s="1054"/>
      <c r="L148" s="782"/>
      <c r="M148" s="715"/>
      <c r="N148" s="519"/>
      <c r="P148" s="514"/>
    </row>
    <row r="149" spans="1:16" ht="22.5" customHeight="1">
      <c r="A149" s="1412">
        <v>143</v>
      </c>
      <c r="B149" s="508"/>
      <c r="C149" s="532">
        <v>139</v>
      </c>
      <c r="D149" s="533" t="s">
        <v>845</v>
      </c>
      <c r="E149" s="516" t="s">
        <v>25</v>
      </c>
      <c r="F149" s="1254">
        <f aca="true" t="shared" si="8" ref="F149:F157">G149+H149+L149+M149</f>
        <v>200</v>
      </c>
      <c r="G149" s="1255"/>
      <c r="H149" s="802"/>
      <c r="I149" s="786"/>
      <c r="J149" s="551">
        <v>200</v>
      </c>
      <c r="K149" s="1057"/>
      <c r="L149" s="786">
        <f aca="true" t="shared" si="9" ref="L149:L159">SUM(J149:K149)</f>
        <v>200</v>
      </c>
      <c r="M149" s="715"/>
      <c r="N149" s="519"/>
      <c r="P149" s="514"/>
    </row>
    <row r="150" spans="1:16" ht="33.75" customHeight="1">
      <c r="A150" s="1412">
        <v>144</v>
      </c>
      <c r="B150" s="508"/>
      <c r="C150" s="532">
        <v>140</v>
      </c>
      <c r="D150" s="533" t="s">
        <v>833</v>
      </c>
      <c r="E150" s="516" t="s">
        <v>25</v>
      </c>
      <c r="F150" s="1254">
        <f t="shared" si="8"/>
        <v>1502</v>
      </c>
      <c r="G150" s="1255"/>
      <c r="H150" s="802"/>
      <c r="I150" s="786"/>
      <c r="J150" s="551">
        <v>1502</v>
      </c>
      <c r="K150" s="1057"/>
      <c r="L150" s="786">
        <f t="shared" si="9"/>
        <v>1502</v>
      </c>
      <c r="M150" s="715"/>
      <c r="N150" s="519"/>
      <c r="P150" s="514"/>
    </row>
    <row r="151" spans="1:256" s="22" customFormat="1" ht="33.75">
      <c r="A151" s="1412">
        <v>145</v>
      </c>
      <c r="B151" s="508"/>
      <c r="C151" s="532">
        <v>141</v>
      </c>
      <c r="D151" s="533" t="s">
        <v>580</v>
      </c>
      <c r="E151" s="516" t="s">
        <v>25</v>
      </c>
      <c r="F151" s="1254">
        <f t="shared" si="8"/>
        <v>2850</v>
      </c>
      <c r="G151" s="1255"/>
      <c r="H151" s="802"/>
      <c r="I151" s="786">
        <v>2850</v>
      </c>
      <c r="J151" s="551">
        <v>2850</v>
      </c>
      <c r="K151" s="1057"/>
      <c r="L151" s="786">
        <f t="shared" si="9"/>
        <v>2850</v>
      </c>
      <c r="M151" s="712"/>
      <c r="N151" s="519"/>
      <c r="O151" s="534"/>
      <c r="P151" s="534"/>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5"/>
      <c r="AY151" s="535"/>
      <c r="AZ151" s="535"/>
      <c r="BA151" s="535"/>
      <c r="BB151" s="535"/>
      <c r="BC151" s="535"/>
      <c r="BD151" s="535"/>
      <c r="BE151" s="535"/>
      <c r="BF151" s="535"/>
      <c r="BG151" s="535"/>
      <c r="BH151" s="535"/>
      <c r="BI151" s="535"/>
      <c r="BJ151" s="535"/>
      <c r="BK151" s="535"/>
      <c r="BL151" s="535"/>
      <c r="BM151" s="535"/>
      <c r="BN151" s="535"/>
      <c r="BO151" s="535"/>
      <c r="BP151" s="535"/>
      <c r="BQ151" s="535"/>
      <c r="BR151" s="535"/>
      <c r="BS151" s="535"/>
      <c r="BT151" s="535"/>
      <c r="BU151" s="535"/>
      <c r="BV151" s="535"/>
      <c r="BW151" s="535"/>
      <c r="BX151" s="535"/>
      <c r="BY151" s="535"/>
      <c r="BZ151" s="535"/>
      <c r="CA151" s="535"/>
      <c r="CB151" s="535"/>
      <c r="CC151" s="535"/>
      <c r="CD151" s="535"/>
      <c r="CE151" s="535"/>
      <c r="CF151" s="535"/>
      <c r="CG151" s="535"/>
      <c r="CH151" s="535"/>
      <c r="CI151" s="535"/>
      <c r="CJ151" s="535"/>
      <c r="CK151" s="535"/>
      <c r="CL151" s="535"/>
      <c r="CM151" s="535"/>
      <c r="CN151" s="535"/>
      <c r="CO151" s="535"/>
      <c r="CP151" s="535"/>
      <c r="CQ151" s="535"/>
      <c r="CR151" s="535"/>
      <c r="CS151" s="535"/>
      <c r="CT151" s="535"/>
      <c r="CU151" s="535"/>
      <c r="CV151" s="535"/>
      <c r="CW151" s="535"/>
      <c r="CX151" s="535"/>
      <c r="CY151" s="535"/>
      <c r="CZ151" s="535"/>
      <c r="DA151" s="535"/>
      <c r="DB151" s="535"/>
      <c r="DC151" s="535"/>
      <c r="DD151" s="535"/>
      <c r="DE151" s="535"/>
      <c r="DF151" s="535"/>
      <c r="DG151" s="535"/>
      <c r="DH151" s="535"/>
      <c r="DI151" s="535"/>
      <c r="DJ151" s="535"/>
      <c r="DK151" s="535"/>
      <c r="DL151" s="535"/>
      <c r="DM151" s="535"/>
      <c r="DN151" s="535"/>
      <c r="DO151" s="535"/>
      <c r="DP151" s="535"/>
      <c r="DQ151" s="535"/>
      <c r="DR151" s="535"/>
      <c r="DS151" s="535"/>
      <c r="DT151" s="535"/>
      <c r="DU151" s="535"/>
      <c r="DV151" s="535"/>
      <c r="DW151" s="535"/>
      <c r="DX151" s="535"/>
      <c r="DY151" s="535"/>
      <c r="DZ151" s="535"/>
      <c r="EA151" s="535"/>
      <c r="EB151" s="535"/>
      <c r="EC151" s="535"/>
      <c r="ED151" s="535"/>
      <c r="EE151" s="535"/>
      <c r="EF151" s="535"/>
      <c r="EG151" s="535"/>
      <c r="EH151" s="535"/>
      <c r="EI151" s="535"/>
      <c r="EJ151" s="535"/>
      <c r="EK151" s="535"/>
      <c r="EL151" s="535"/>
      <c r="EM151" s="535"/>
      <c r="EN151" s="535"/>
      <c r="EO151" s="535"/>
      <c r="EP151" s="535"/>
      <c r="EQ151" s="535"/>
      <c r="ER151" s="535"/>
      <c r="ES151" s="535"/>
      <c r="ET151" s="535"/>
      <c r="EU151" s="535"/>
      <c r="EV151" s="535"/>
      <c r="EW151" s="535"/>
      <c r="EX151" s="535"/>
      <c r="EY151" s="535"/>
      <c r="EZ151" s="535"/>
      <c r="FA151" s="535"/>
      <c r="FB151" s="535"/>
      <c r="FC151" s="535"/>
      <c r="FD151" s="535"/>
      <c r="FE151" s="535"/>
      <c r="FF151" s="535"/>
      <c r="FG151" s="535"/>
      <c r="FH151" s="535"/>
      <c r="FI151" s="535"/>
      <c r="FJ151" s="535"/>
      <c r="FK151" s="535"/>
      <c r="FL151" s="535"/>
      <c r="FM151" s="535"/>
      <c r="FN151" s="535"/>
      <c r="FO151" s="535"/>
      <c r="FP151" s="535"/>
      <c r="FQ151" s="535"/>
      <c r="FR151" s="535"/>
      <c r="FS151" s="535"/>
      <c r="FT151" s="535"/>
      <c r="FU151" s="535"/>
      <c r="FV151" s="535"/>
      <c r="FW151" s="535"/>
      <c r="FX151" s="535"/>
      <c r="FY151" s="535"/>
      <c r="FZ151" s="535"/>
      <c r="GA151" s="535"/>
      <c r="GB151" s="535"/>
      <c r="GC151" s="535"/>
      <c r="GD151" s="535"/>
      <c r="GE151" s="535"/>
      <c r="GF151" s="535"/>
      <c r="GG151" s="535"/>
      <c r="GH151" s="535"/>
      <c r="GI151" s="535"/>
      <c r="GJ151" s="535"/>
      <c r="GK151" s="535"/>
      <c r="GL151" s="535"/>
      <c r="GM151" s="535"/>
      <c r="GN151" s="535"/>
      <c r="GO151" s="535"/>
      <c r="GP151" s="535"/>
      <c r="GQ151" s="535"/>
      <c r="GR151" s="535"/>
      <c r="GS151" s="535"/>
      <c r="GT151" s="535"/>
      <c r="GU151" s="535"/>
      <c r="GV151" s="535"/>
      <c r="GW151" s="535"/>
      <c r="GX151" s="535"/>
      <c r="GY151" s="535"/>
      <c r="GZ151" s="535"/>
      <c r="HA151" s="535"/>
      <c r="HB151" s="535"/>
      <c r="HC151" s="535"/>
      <c r="HD151" s="535"/>
      <c r="HE151" s="535"/>
      <c r="HF151" s="535"/>
      <c r="HG151" s="535"/>
      <c r="HH151" s="535"/>
      <c r="HI151" s="535"/>
      <c r="HJ151" s="535"/>
      <c r="HK151" s="535"/>
      <c r="HL151" s="535"/>
      <c r="HM151" s="535"/>
      <c r="HN151" s="535"/>
      <c r="HO151" s="535"/>
      <c r="HP151" s="535"/>
      <c r="HQ151" s="535"/>
      <c r="HR151" s="535"/>
      <c r="HS151" s="535"/>
      <c r="HT151" s="535"/>
      <c r="HU151" s="535"/>
      <c r="HV151" s="535"/>
      <c r="HW151" s="535"/>
      <c r="HX151" s="535"/>
      <c r="HY151" s="535"/>
      <c r="HZ151" s="535"/>
      <c r="IA151" s="535"/>
      <c r="IB151" s="535"/>
      <c r="IC151" s="535"/>
      <c r="ID151" s="535"/>
      <c r="IE151" s="535"/>
      <c r="IF151" s="535"/>
      <c r="IG151" s="535"/>
      <c r="IH151" s="535"/>
      <c r="II151" s="535"/>
      <c r="IJ151" s="535"/>
      <c r="IK151" s="535"/>
      <c r="IL151" s="535"/>
      <c r="IM151" s="535"/>
      <c r="IN151" s="535"/>
      <c r="IO151" s="535"/>
      <c r="IP151" s="535"/>
      <c r="IQ151" s="535"/>
      <c r="IR151" s="535"/>
      <c r="IS151" s="535"/>
      <c r="IT151" s="535"/>
      <c r="IU151" s="535"/>
      <c r="IV151" s="535"/>
    </row>
    <row r="152" spans="1:256" s="22" customFormat="1" ht="33.75">
      <c r="A152" s="1412">
        <v>146</v>
      </c>
      <c r="B152" s="1171"/>
      <c r="C152" s="532">
        <v>142</v>
      </c>
      <c r="D152" s="515" t="s">
        <v>793</v>
      </c>
      <c r="E152" s="516" t="s">
        <v>25</v>
      </c>
      <c r="F152" s="1254">
        <f t="shared" si="8"/>
        <v>200</v>
      </c>
      <c r="G152" s="1255"/>
      <c r="H152" s="802"/>
      <c r="I152" s="786"/>
      <c r="J152" s="551">
        <v>200</v>
      </c>
      <c r="K152" s="1057"/>
      <c r="L152" s="786">
        <f t="shared" si="9"/>
        <v>200</v>
      </c>
      <c r="M152" s="712"/>
      <c r="N152" s="519"/>
      <c r="O152" s="534"/>
      <c r="P152" s="534"/>
      <c r="Q152" s="535"/>
      <c r="R152" s="535"/>
      <c r="S152" s="535"/>
      <c r="T152" s="535"/>
      <c r="U152" s="535"/>
      <c r="V152" s="535"/>
      <c r="W152" s="535"/>
      <c r="X152" s="535"/>
      <c r="Y152" s="535"/>
      <c r="Z152" s="535"/>
      <c r="AA152" s="535"/>
      <c r="AB152" s="535"/>
      <c r="AC152" s="535"/>
      <c r="AD152" s="535"/>
      <c r="AE152" s="535"/>
      <c r="AF152" s="535"/>
      <c r="AG152" s="535"/>
      <c r="AH152" s="535"/>
      <c r="AI152" s="535"/>
      <c r="AJ152" s="535"/>
      <c r="AK152" s="535"/>
      <c r="AL152" s="535"/>
      <c r="AM152" s="535"/>
      <c r="AN152" s="535"/>
      <c r="AO152" s="535"/>
      <c r="AP152" s="535"/>
      <c r="AQ152" s="535"/>
      <c r="AR152" s="535"/>
      <c r="AS152" s="535"/>
      <c r="AT152" s="535"/>
      <c r="AU152" s="535"/>
      <c r="AV152" s="535"/>
      <c r="AW152" s="535"/>
      <c r="AX152" s="535"/>
      <c r="AY152" s="535"/>
      <c r="AZ152" s="535"/>
      <c r="BA152" s="535"/>
      <c r="BB152" s="535"/>
      <c r="BC152" s="535"/>
      <c r="BD152" s="535"/>
      <c r="BE152" s="535"/>
      <c r="BF152" s="535"/>
      <c r="BG152" s="535"/>
      <c r="BH152" s="535"/>
      <c r="BI152" s="535"/>
      <c r="BJ152" s="535"/>
      <c r="BK152" s="535"/>
      <c r="BL152" s="535"/>
      <c r="BM152" s="535"/>
      <c r="BN152" s="535"/>
      <c r="BO152" s="535"/>
      <c r="BP152" s="535"/>
      <c r="BQ152" s="535"/>
      <c r="BR152" s="535"/>
      <c r="BS152" s="535"/>
      <c r="BT152" s="535"/>
      <c r="BU152" s="535"/>
      <c r="BV152" s="535"/>
      <c r="BW152" s="535"/>
      <c r="BX152" s="535"/>
      <c r="BY152" s="535"/>
      <c r="BZ152" s="535"/>
      <c r="CA152" s="535"/>
      <c r="CB152" s="535"/>
      <c r="CC152" s="535"/>
      <c r="CD152" s="535"/>
      <c r="CE152" s="535"/>
      <c r="CF152" s="535"/>
      <c r="CG152" s="535"/>
      <c r="CH152" s="535"/>
      <c r="CI152" s="535"/>
      <c r="CJ152" s="535"/>
      <c r="CK152" s="535"/>
      <c r="CL152" s="535"/>
      <c r="CM152" s="535"/>
      <c r="CN152" s="535"/>
      <c r="CO152" s="535"/>
      <c r="CP152" s="535"/>
      <c r="CQ152" s="535"/>
      <c r="CR152" s="535"/>
      <c r="CS152" s="535"/>
      <c r="CT152" s="535"/>
      <c r="CU152" s="535"/>
      <c r="CV152" s="535"/>
      <c r="CW152" s="535"/>
      <c r="CX152" s="535"/>
      <c r="CY152" s="535"/>
      <c r="CZ152" s="535"/>
      <c r="DA152" s="535"/>
      <c r="DB152" s="535"/>
      <c r="DC152" s="535"/>
      <c r="DD152" s="535"/>
      <c r="DE152" s="535"/>
      <c r="DF152" s="535"/>
      <c r="DG152" s="535"/>
      <c r="DH152" s="535"/>
      <c r="DI152" s="535"/>
      <c r="DJ152" s="535"/>
      <c r="DK152" s="535"/>
      <c r="DL152" s="535"/>
      <c r="DM152" s="535"/>
      <c r="DN152" s="535"/>
      <c r="DO152" s="535"/>
      <c r="DP152" s="535"/>
      <c r="DQ152" s="535"/>
      <c r="DR152" s="535"/>
      <c r="DS152" s="535"/>
      <c r="DT152" s="535"/>
      <c r="DU152" s="535"/>
      <c r="DV152" s="535"/>
      <c r="DW152" s="535"/>
      <c r="DX152" s="535"/>
      <c r="DY152" s="535"/>
      <c r="DZ152" s="535"/>
      <c r="EA152" s="535"/>
      <c r="EB152" s="535"/>
      <c r="EC152" s="535"/>
      <c r="ED152" s="535"/>
      <c r="EE152" s="535"/>
      <c r="EF152" s="535"/>
      <c r="EG152" s="535"/>
      <c r="EH152" s="535"/>
      <c r="EI152" s="535"/>
      <c r="EJ152" s="535"/>
      <c r="EK152" s="535"/>
      <c r="EL152" s="535"/>
      <c r="EM152" s="535"/>
      <c r="EN152" s="535"/>
      <c r="EO152" s="535"/>
      <c r="EP152" s="535"/>
      <c r="EQ152" s="535"/>
      <c r="ER152" s="535"/>
      <c r="ES152" s="535"/>
      <c r="ET152" s="535"/>
      <c r="EU152" s="535"/>
      <c r="EV152" s="535"/>
      <c r="EW152" s="535"/>
      <c r="EX152" s="535"/>
      <c r="EY152" s="535"/>
      <c r="EZ152" s="535"/>
      <c r="FA152" s="535"/>
      <c r="FB152" s="535"/>
      <c r="FC152" s="535"/>
      <c r="FD152" s="535"/>
      <c r="FE152" s="535"/>
      <c r="FF152" s="535"/>
      <c r="FG152" s="535"/>
      <c r="FH152" s="535"/>
      <c r="FI152" s="535"/>
      <c r="FJ152" s="535"/>
      <c r="FK152" s="535"/>
      <c r="FL152" s="535"/>
      <c r="FM152" s="535"/>
      <c r="FN152" s="535"/>
      <c r="FO152" s="535"/>
      <c r="FP152" s="535"/>
      <c r="FQ152" s="535"/>
      <c r="FR152" s="535"/>
      <c r="FS152" s="535"/>
      <c r="FT152" s="535"/>
      <c r="FU152" s="535"/>
      <c r="FV152" s="535"/>
      <c r="FW152" s="535"/>
      <c r="FX152" s="535"/>
      <c r="FY152" s="535"/>
      <c r="FZ152" s="535"/>
      <c r="GA152" s="535"/>
      <c r="GB152" s="535"/>
      <c r="GC152" s="535"/>
      <c r="GD152" s="535"/>
      <c r="GE152" s="535"/>
      <c r="GF152" s="535"/>
      <c r="GG152" s="535"/>
      <c r="GH152" s="535"/>
      <c r="GI152" s="535"/>
      <c r="GJ152" s="535"/>
      <c r="GK152" s="535"/>
      <c r="GL152" s="535"/>
      <c r="GM152" s="535"/>
      <c r="GN152" s="535"/>
      <c r="GO152" s="535"/>
      <c r="GP152" s="535"/>
      <c r="GQ152" s="535"/>
      <c r="GR152" s="535"/>
      <c r="GS152" s="535"/>
      <c r="GT152" s="535"/>
      <c r="GU152" s="535"/>
      <c r="GV152" s="535"/>
      <c r="GW152" s="535"/>
      <c r="GX152" s="535"/>
      <c r="GY152" s="535"/>
      <c r="GZ152" s="535"/>
      <c r="HA152" s="535"/>
      <c r="HB152" s="535"/>
      <c r="HC152" s="535"/>
      <c r="HD152" s="535"/>
      <c r="HE152" s="535"/>
      <c r="HF152" s="535"/>
      <c r="HG152" s="535"/>
      <c r="HH152" s="535"/>
      <c r="HI152" s="535"/>
      <c r="HJ152" s="535"/>
      <c r="HK152" s="535"/>
      <c r="HL152" s="535"/>
      <c r="HM152" s="535"/>
      <c r="HN152" s="535"/>
      <c r="HO152" s="535"/>
      <c r="HP152" s="535"/>
      <c r="HQ152" s="535"/>
      <c r="HR152" s="535"/>
      <c r="HS152" s="535"/>
      <c r="HT152" s="535"/>
      <c r="HU152" s="535"/>
      <c r="HV152" s="535"/>
      <c r="HW152" s="535"/>
      <c r="HX152" s="535"/>
      <c r="HY152" s="535"/>
      <c r="HZ152" s="535"/>
      <c r="IA152" s="535"/>
      <c r="IB152" s="535"/>
      <c r="IC152" s="535"/>
      <c r="ID152" s="535"/>
      <c r="IE152" s="535"/>
      <c r="IF152" s="535"/>
      <c r="IG152" s="535"/>
      <c r="IH152" s="535"/>
      <c r="II152" s="535"/>
      <c r="IJ152" s="535"/>
      <c r="IK152" s="535"/>
      <c r="IL152" s="535"/>
      <c r="IM152" s="535"/>
      <c r="IN152" s="535"/>
      <c r="IO152" s="535"/>
      <c r="IP152" s="535"/>
      <c r="IQ152" s="535"/>
      <c r="IR152" s="535"/>
      <c r="IS152" s="535"/>
      <c r="IT152" s="535"/>
      <c r="IU152" s="535"/>
      <c r="IV152" s="535"/>
    </row>
    <row r="153" spans="1:256" s="22" customFormat="1" ht="33.75">
      <c r="A153" s="1412">
        <v>147</v>
      </c>
      <c r="B153" s="1171"/>
      <c r="C153" s="532">
        <v>143</v>
      </c>
      <c r="D153" s="515" t="s">
        <v>794</v>
      </c>
      <c r="E153" s="516" t="s">
        <v>25</v>
      </c>
      <c r="F153" s="1254">
        <f t="shared" si="8"/>
        <v>200</v>
      </c>
      <c r="G153" s="1255"/>
      <c r="H153" s="802"/>
      <c r="I153" s="786"/>
      <c r="J153" s="551">
        <v>200</v>
      </c>
      <c r="K153" s="1057"/>
      <c r="L153" s="786">
        <f t="shared" si="9"/>
        <v>200</v>
      </c>
      <c r="M153" s="712"/>
      <c r="N153" s="519"/>
      <c r="O153" s="534"/>
      <c r="P153" s="534"/>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c r="BT153" s="535"/>
      <c r="BU153" s="535"/>
      <c r="BV153" s="535"/>
      <c r="BW153" s="535"/>
      <c r="BX153" s="535"/>
      <c r="BY153" s="535"/>
      <c r="BZ153" s="535"/>
      <c r="CA153" s="535"/>
      <c r="CB153" s="535"/>
      <c r="CC153" s="535"/>
      <c r="CD153" s="535"/>
      <c r="CE153" s="535"/>
      <c r="CF153" s="535"/>
      <c r="CG153" s="535"/>
      <c r="CH153" s="535"/>
      <c r="CI153" s="535"/>
      <c r="CJ153" s="535"/>
      <c r="CK153" s="535"/>
      <c r="CL153" s="535"/>
      <c r="CM153" s="535"/>
      <c r="CN153" s="535"/>
      <c r="CO153" s="535"/>
      <c r="CP153" s="535"/>
      <c r="CQ153" s="535"/>
      <c r="CR153" s="535"/>
      <c r="CS153" s="535"/>
      <c r="CT153" s="535"/>
      <c r="CU153" s="535"/>
      <c r="CV153" s="535"/>
      <c r="CW153" s="535"/>
      <c r="CX153" s="535"/>
      <c r="CY153" s="535"/>
      <c r="CZ153" s="535"/>
      <c r="DA153" s="535"/>
      <c r="DB153" s="535"/>
      <c r="DC153" s="535"/>
      <c r="DD153" s="535"/>
      <c r="DE153" s="535"/>
      <c r="DF153" s="535"/>
      <c r="DG153" s="535"/>
      <c r="DH153" s="535"/>
      <c r="DI153" s="535"/>
      <c r="DJ153" s="535"/>
      <c r="DK153" s="535"/>
      <c r="DL153" s="535"/>
      <c r="DM153" s="535"/>
      <c r="DN153" s="535"/>
      <c r="DO153" s="535"/>
      <c r="DP153" s="535"/>
      <c r="DQ153" s="535"/>
      <c r="DR153" s="535"/>
      <c r="DS153" s="535"/>
      <c r="DT153" s="535"/>
      <c r="DU153" s="535"/>
      <c r="DV153" s="535"/>
      <c r="DW153" s="535"/>
      <c r="DX153" s="535"/>
      <c r="DY153" s="535"/>
      <c r="DZ153" s="535"/>
      <c r="EA153" s="535"/>
      <c r="EB153" s="535"/>
      <c r="EC153" s="535"/>
      <c r="ED153" s="535"/>
      <c r="EE153" s="535"/>
      <c r="EF153" s="535"/>
      <c r="EG153" s="535"/>
      <c r="EH153" s="535"/>
      <c r="EI153" s="535"/>
      <c r="EJ153" s="535"/>
      <c r="EK153" s="535"/>
      <c r="EL153" s="535"/>
      <c r="EM153" s="535"/>
      <c r="EN153" s="535"/>
      <c r="EO153" s="535"/>
      <c r="EP153" s="535"/>
      <c r="EQ153" s="535"/>
      <c r="ER153" s="535"/>
      <c r="ES153" s="535"/>
      <c r="ET153" s="535"/>
      <c r="EU153" s="535"/>
      <c r="EV153" s="535"/>
      <c r="EW153" s="535"/>
      <c r="EX153" s="535"/>
      <c r="EY153" s="535"/>
      <c r="EZ153" s="535"/>
      <c r="FA153" s="535"/>
      <c r="FB153" s="535"/>
      <c r="FC153" s="535"/>
      <c r="FD153" s="535"/>
      <c r="FE153" s="535"/>
      <c r="FF153" s="535"/>
      <c r="FG153" s="535"/>
      <c r="FH153" s="535"/>
      <c r="FI153" s="535"/>
      <c r="FJ153" s="535"/>
      <c r="FK153" s="535"/>
      <c r="FL153" s="535"/>
      <c r="FM153" s="535"/>
      <c r="FN153" s="535"/>
      <c r="FO153" s="535"/>
      <c r="FP153" s="535"/>
      <c r="FQ153" s="535"/>
      <c r="FR153" s="535"/>
      <c r="FS153" s="535"/>
      <c r="FT153" s="535"/>
      <c r="FU153" s="535"/>
      <c r="FV153" s="535"/>
      <c r="FW153" s="535"/>
      <c r="FX153" s="535"/>
      <c r="FY153" s="535"/>
      <c r="FZ153" s="535"/>
      <c r="GA153" s="535"/>
      <c r="GB153" s="535"/>
      <c r="GC153" s="535"/>
      <c r="GD153" s="535"/>
      <c r="GE153" s="535"/>
      <c r="GF153" s="535"/>
      <c r="GG153" s="535"/>
      <c r="GH153" s="535"/>
      <c r="GI153" s="535"/>
      <c r="GJ153" s="535"/>
      <c r="GK153" s="535"/>
      <c r="GL153" s="535"/>
      <c r="GM153" s="535"/>
      <c r="GN153" s="535"/>
      <c r="GO153" s="535"/>
      <c r="GP153" s="535"/>
      <c r="GQ153" s="535"/>
      <c r="GR153" s="535"/>
      <c r="GS153" s="535"/>
      <c r="GT153" s="535"/>
      <c r="GU153" s="535"/>
      <c r="GV153" s="535"/>
      <c r="GW153" s="535"/>
      <c r="GX153" s="535"/>
      <c r="GY153" s="535"/>
      <c r="GZ153" s="535"/>
      <c r="HA153" s="535"/>
      <c r="HB153" s="535"/>
      <c r="HC153" s="535"/>
      <c r="HD153" s="535"/>
      <c r="HE153" s="535"/>
      <c r="HF153" s="535"/>
      <c r="HG153" s="535"/>
      <c r="HH153" s="535"/>
      <c r="HI153" s="535"/>
      <c r="HJ153" s="535"/>
      <c r="HK153" s="535"/>
      <c r="HL153" s="535"/>
      <c r="HM153" s="535"/>
      <c r="HN153" s="535"/>
      <c r="HO153" s="535"/>
      <c r="HP153" s="535"/>
      <c r="HQ153" s="535"/>
      <c r="HR153" s="535"/>
      <c r="HS153" s="535"/>
      <c r="HT153" s="535"/>
      <c r="HU153" s="535"/>
      <c r="HV153" s="535"/>
      <c r="HW153" s="535"/>
      <c r="HX153" s="535"/>
      <c r="HY153" s="535"/>
      <c r="HZ153" s="535"/>
      <c r="IA153" s="535"/>
      <c r="IB153" s="535"/>
      <c r="IC153" s="535"/>
      <c r="ID153" s="535"/>
      <c r="IE153" s="535"/>
      <c r="IF153" s="535"/>
      <c r="IG153" s="535"/>
      <c r="IH153" s="535"/>
      <c r="II153" s="535"/>
      <c r="IJ153" s="535"/>
      <c r="IK153" s="535"/>
      <c r="IL153" s="535"/>
      <c r="IM153" s="535"/>
      <c r="IN153" s="535"/>
      <c r="IO153" s="535"/>
      <c r="IP153" s="535"/>
      <c r="IQ153" s="535"/>
      <c r="IR153" s="535"/>
      <c r="IS153" s="535"/>
      <c r="IT153" s="535"/>
      <c r="IU153" s="535"/>
      <c r="IV153" s="535"/>
    </row>
    <row r="154" spans="1:256" s="22" customFormat="1" ht="33.75">
      <c r="A154" s="1412">
        <v>148</v>
      </c>
      <c r="B154" s="1171"/>
      <c r="C154" s="532">
        <v>144</v>
      </c>
      <c r="D154" s="1180" t="s">
        <v>940</v>
      </c>
      <c r="E154" s="516" t="s">
        <v>25</v>
      </c>
      <c r="F154" s="1254">
        <f t="shared" si="8"/>
        <v>100</v>
      </c>
      <c r="G154" s="1255"/>
      <c r="H154" s="802"/>
      <c r="I154" s="786"/>
      <c r="J154" s="551">
        <v>100</v>
      </c>
      <c r="K154" s="1057"/>
      <c r="L154" s="786">
        <f t="shared" si="9"/>
        <v>100</v>
      </c>
      <c r="M154" s="712"/>
      <c r="N154" s="519"/>
      <c r="O154" s="534"/>
      <c r="P154" s="534"/>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5"/>
      <c r="AL154" s="535"/>
      <c r="AM154" s="535"/>
      <c r="AN154" s="535"/>
      <c r="AO154" s="535"/>
      <c r="AP154" s="535"/>
      <c r="AQ154" s="535"/>
      <c r="AR154" s="535"/>
      <c r="AS154" s="535"/>
      <c r="AT154" s="535"/>
      <c r="AU154" s="535"/>
      <c r="AV154" s="535"/>
      <c r="AW154" s="535"/>
      <c r="AX154" s="535"/>
      <c r="AY154" s="535"/>
      <c r="AZ154" s="535"/>
      <c r="BA154" s="535"/>
      <c r="BB154" s="535"/>
      <c r="BC154" s="535"/>
      <c r="BD154" s="535"/>
      <c r="BE154" s="535"/>
      <c r="BF154" s="535"/>
      <c r="BG154" s="535"/>
      <c r="BH154" s="535"/>
      <c r="BI154" s="535"/>
      <c r="BJ154" s="535"/>
      <c r="BK154" s="535"/>
      <c r="BL154" s="535"/>
      <c r="BM154" s="535"/>
      <c r="BN154" s="535"/>
      <c r="BO154" s="535"/>
      <c r="BP154" s="535"/>
      <c r="BQ154" s="535"/>
      <c r="BR154" s="535"/>
      <c r="BS154" s="535"/>
      <c r="BT154" s="535"/>
      <c r="BU154" s="535"/>
      <c r="BV154" s="535"/>
      <c r="BW154" s="535"/>
      <c r="BX154" s="535"/>
      <c r="BY154" s="535"/>
      <c r="BZ154" s="535"/>
      <c r="CA154" s="535"/>
      <c r="CB154" s="535"/>
      <c r="CC154" s="535"/>
      <c r="CD154" s="535"/>
      <c r="CE154" s="535"/>
      <c r="CF154" s="535"/>
      <c r="CG154" s="535"/>
      <c r="CH154" s="535"/>
      <c r="CI154" s="535"/>
      <c r="CJ154" s="535"/>
      <c r="CK154" s="535"/>
      <c r="CL154" s="535"/>
      <c r="CM154" s="535"/>
      <c r="CN154" s="535"/>
      <c r="CO154" s="535"/>
      <c r="CP154" s="535"/>
      <c r="CQ154" s="535"/>
      <c r="CR154" s="535"/>
      <c r="CS154" s="535"/>
      <c r="CT154" s="535"/>
      <c r="CU154" s="535"/>
      <c r="CV154" s="535"/>
      <c r="CW154" s="535"/>
      <c r="CX154" s="535"/>
      <c r="CY154" s="535"/>
      <c r="CZ154" s="535"/>
      <c r="DA154" s="535"/>
      <c r="DB154" s="535"/>
      <c r="DC154" s="535"/>
      <c r="DD154" s="535"/>
      <c r="DE154" s="535"/>
      <c r="DF154" s="535"/>
      <c r="DG154" s="535"/>
      <c r="DH154" s="535"/>
      <c r="DI154" s="535"/>
      <c r="DJ154" s="535"/>
      <c r="DK154" s="535"/>
      <c r="DL154" s="535"/>
      <c r="DM154" s="535"/>
      <c r="DN154" s="535"/>
      <c r="DO154" s="535"/>
      <c r="DP154" s="535"/>
      <c r="DQ154" s="535"/>
      <c r="DR154" s="535"/>
      <c r="DS154" s="535"/>
      <c r="DT154" s="535"/>
      <c r="DU154" s="535"/>
      <c r="DV154" s="535"/>
      <c r="DW154" s="535"/>
      <c r="DX154" s="535"/>
      <c r="DY154" s="535"/>
      <c r="DZ154" s="535"/>
      <c r="EA154" s="535"/>
      <c r="EB154" s="535"/>
      <c r="EC154" s="535"/>
      <c r="ED154" s="535"/>
      <c r="EE154" s="535"/>
      <c r="EF154" s="535"/>
      <c r="EG154" s="535"/>
      <c r="EH154" s="535"/>
      <c r="EI154" s="535"/>
      <c r="EJ154" s="535"/>
      <c r="EK154" s="535"/>
      <c r="EL154" s="535"/>
      <c r="EM154" s="535"/>
      <c r="EN154" s="535"/>
      <c r="EO154" s="535"/>
      <c r="EP154" s="535"/>
      <c r="EQ154" s="535"/>
      <c r="ER154" s="535"/>
      <c r="ES154" s="535"/>
      <c r="ET154" s="535"/>
      <c r="EU154" s="535"/>
      <c r="EV154" s="535"/>
      <c r="EW154" s="535"/>
      <c r="EX154" s="535"/>
      <c r="EY154" s="535"/>
      <c r="EZ154" s="535"/>
      <c r="FA154" s="535"/>
      <c r="FB154" s="535"/>
      <c r="FC154" s="535"/>
      <c r="FD154" s="535"/>
      <c r="FE154" s="535"/>
      <c r="FF154" s="535"/>
      <c r="FG154" s="535"/>
      <c r="FH154" s="535"/>
      <c r="FI154" s="535"/>
      <c r="FJ154" s="535"/>
      <c r="FK154" s="535"/>
      <c r="FL154" s="535"/>
      <c r="FM154" s="535"/>
      <c r="FN154" s="535"/>
      <c r="FO154" s="535"/>
      <c r="FP154" s="535"/>
      <c r="FQ154" s="535"/>
      <c r="FR154" s="535"/>
      <c r="FS154" s="535"/>
      <c r="FT154" s="535"/>
      <c r="FU154" s="535"/>
      <c r="FV154" s="535"/>
      <c r="FW154" s="535"/>
      <c r="FX154" s="535"/>
      <c r="FY154" s="535"/>
      <c r="FZ154" s="535"/>
      <c r="GA154" s="535"/>
      <c r="GB154" s="535"/>
      <c r="GC154" s="535"/>
      <c r="GD154" s="535"/>
      <c r="GE154" s="535"/>
      <c r="GF154" s="535"/>
      <c r="GG154" s="535"/>
      <c r="GH154" s="535"/>
      <c r="GI154" s="535"/>
      <c r="GJ154" s="535"/>
      <c r="GK154" s="535"/>
      <c r="GL154" s="535"/>
      <c r="GM154" s="535"/>
      <c r="GN154" s="535"/>
      <c r="GO154" s="535"/>
      <c r="GP154" s="535"/>
      <c r="GQ154" s="535"/>
      <c r="GR154" s="535"/>
      <c r="GS154" s="535"/>
      <c r="GT154" s="535"/>
      <c r="GU154" s="535"/>
      <c r="GV154" s="535"/>
      <c r="GW154" s="535"/>
      <c r="GX154" s="535"/>
      <c r="GY154" s="535"/>
      <c r="GZ154" s="535"/>
      <c r="HA154" s="535"/>
      <c r="HB154" s="535"/>
      <c r="HC154" s="535"/>
      <c r="HD154" s="535"/>
      <c r="HE154" s="535"/>
      <c r="HF154" s="535"/>
      <c r="HG154" s="535"/>
      <c r="HH154" s="535"/>
      <c r="HI154" s="535"/>
      <c r="HJ154" s="535"/>
      <c r="HK154" s="535"/>
      <c r="HL154" s="535"/>
      <c r="HM154" s="535"/>
      <c r="HN154" s="535"/>
      <c r="HO154" s="535"/>
      <c r="HP154" s="535"/>
      <c r="HQ154" s="535"/>
      <c r="HR154" s="535"/>
      <c r="HS154" s="535"/>
      <c r="HT154" s="535"/>
      <c r="HU154" s="535"/>
      <c r="HV154" s="535"/>
      <c r="HW154" s="535"/>
      <c r="HX154" s="535"/>
      <c r="HY154" s="535"/>
      <c r="HZ154" s="535"/>
      <c r="IA154" s="535"/>
      <c r="IB154" s="535"/>
      <c r="IC154" s="535"/>
      <c r="ID154" s="535"/>
      <c r="IE154" s="535"/>
      <c r="IF154" s="535"/>
      <c r="IG154" s="535"/>
      <c r="IH154" s="535"/>
      <c r="II154" s="535"/>
      <c r="IJ154" s="535"/>
      <c r="IK154" s="535"/>
      <c r="IL154" s="535"/>
      <c r="IM154" s="535"/>
      <c r="IN154" s="535"/>
      <c r="IO154" s="535"/>
      <c r="IP154" s="535"/>
      <c r="IQ154" s="535"/>
      <c r="IR154" s="535"/>
      <c r="IS154" s="535"/>
      <c r="IT154" s="535"/>
      <c r="IU154" s="535"/>
      <c r="IV154" s="535"/>
    </row>
    <row r="155" spans="1:256" s="22" customFormat="1" ht="33.75">
      <c r="A155" s="1412">
        <v>149</v>
      </c>
      <c r="B155" s="1171"/>
      <c r="C155" s="509">
        <v>145</v>
      </c>
      <c r="D155" s="1172" t="s">
        <v>834</v>
      </c>
      <c r="E155" s="516" t="s">
        <v>25</v>
      </c>
      <c r="F155" s="1254">
        <f t="shared" si="8"/>
        <v>10000</v>
      </c>
      <c r="G155" s="1255"/>
      <c r="H155" s="802"/>
      <c r="I155" s="786"/>
      <c r="J155" s="551">
        <v>10000</v>
      </c>
      <c r="K155" s="1057"/>
      <c r="L155" s="786">
        <f t="shared" si="9"/>
        <v>10000</v>
      </c>
      <c r="M155" s="712"/>
      <c r="N155" s="519"/>
      <c r="O155" s="534"/>
      <c r="P155" s="534"/>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5"/>
      <c r="AL155" s="535"/>
      <c r="AM155" s="535"/>
      <c r="AN155" s="535"/>
      <c r="AO155" s="535"/>
      <c r="AP155" s="535"/>
      <c r="AQ155" s="535"/>
      <c r="AR155" s="535"/>
      <c r="AS155" s="535"/>
      <c r="AT155" s="535"/>
      <c r="AU155" s="535"/>
      <c r="AV155" s="535"/>
      <c r="AW155" s="535"/>
      <c r="AX155" s="535"/>
      <c r="AY155" s="535"/>
      <c r="AZ155" s="535"/>
      <c r="BA155" s="535"/>
      <c r="BB155" s="535"/>
      <c r="BC155" s="535"/>
      <c r="BD155" s="535"/>
      <c r="BE155" s="535"/>
      <c r="BF155" s="535"/>
      <c r="BG155" s="535"/>
      <c r="BH155" s="535"/>
      <c r="BI155" s="535"/>
      <c r="BJ155" s="535"/>
      <c r="BK155" s="535"/>
      <c r="BL155" s="535"/>
      <c r="BM155" s="535"/>
      <c r="BN155" s="535"/>
      <c r="BO155" s="535"/>
      <c r="BP155" s="535"/>
      <c r="BQ155" s="535"/>
      <c r="BR155" s="535"/>
      <c r="BS155" s="535"/>
      <c r="BT155" s="535"/>
      <c r="BU155" s="535"/>
      <c r="BV155" s="535"/>
      <c r="BW155" s="535"/>
      <c r="BX155" s="535"/>
      <c r="BY155" s="535"/>
      <c r="BZ155" s="535"/>
      <c r="CA155" s="535"/>
      <c r="CB155" s="535"/>
      <c r="CC155" s="535"/>
      <c r="CD155" s="535"/>
      <c r="CE155" s="535"/>
      <c r="CF155" s="535"/>
      <c r="CG155" s="535"/>
      <c r="CH155" s="535"/>
      <c r="CI155" s="535"/>
      <c r="CJ155" s="535"/>
      <c r="CK155" s="535"/>
      <c r="CL155" s="535"/>
      <c r="CM155" s="535"/>
      <c r="CN155" s="535"/>
      <c r="CO155" s="535"/>
      <c r="CP155" s="535"/>
      <c r="CQ155" s="535"/>
      <c r="CR155" s="535"/>
      <c r="CS155" s="535"/>
      <c r="CT155" s="535"/>
      <c r="CU155" s="535"/>
      <c r="CV155" s="535"/>
      <c r="CW155" s="535"/>
      <c r="CX155" s="535"/>
      <c r="CY155" s="535"/>
      <c r="CZ155" s="535"/>
      <c r="DA155" s="535"/>
      <c r="DB155" s="535"/>
      <c r="DC155" s="535"/>
      <c r="DD155" s="535"/>
      <c r="DE155" s="535"/>
      <c r="DF155" s="535"/>
      <c r="DG155" s="535"/>
      <c r="DH155" s="535"/>
      <c r="DI155" s="535"/>
      <c r="DJ155" s="535"/>
      <c r="DK155" s="535"/>
      <c r="DL155" s="535"/>
      <c r="DM155" s="535"/>
      <c r="DN155" s="535"/>
      <c r="DO155" s="535"/>
      <c r="DP155" s="535"/>
      <c r="DQ155" s="535"/>
      <c r="DR155" s="535"/>
      <c r="DS155" s="535"/>
      <c r="DT155" s="535"/>
      <c r="DU155" s="535"/>
      <c r="DV155" s="535"/>
      <c r="DW155" s="535"/>
      <c r="DX155" s="535"/>
      <c r="DY155" s="535"/>
      <c r="DZ155" s="535"/>
      <c r="EA155" s="535"/>
      <c r="EB155" s="535"/>
      <c r="EC155" s="535"/>
      <c r="ED155" s="535"/>
      <c r="EE155" s="535"/>
      <c r="EF155" s="535"/>
      <c r="EG155" s="535"/>
      <c r="EH155" s="535"/>
      <c r="EI155" s="535"/>
      <c r="EJ155" s="535"/>
      <c r="EK155" s="535"/>
      <c r="EL155" s="535"/>
      <c r="EM155" s="535"/>
      <c r="EN155" s="535"/>
      <c r="EO155" s="535"/>
      <c r="EP155" s="535"/>
      <c r="EQ155" s="535"/>
      <c r="ER155" s="535"/>
      <c r="ES155" s="535"/>
      <c r="ET155" s="535"/>
      <c r="EU155" s="535"/>
      <c r="EV155" s="535"/>
      <c r="EW155" s="535"/>
      <c r="EX155" s="535"/>
      <c r="EY155" s="535"/>
      <c r="EZ155" s="535"/>
      <c r="FA155" s="535"/>
      <c r="FB155" s="535"/>
      <c r="FC155" s="535"/>
      <c r="FD155" s="535"/>
      <c r="FE155" s="535"/>
      <c r="FF155" s="535"/>
      <c r="FG155" s="535"/>
      <c r="FH155" s="535"/>
      <c r="FI155" s="535"/>
      <c r="FJ155" s="535"/>
      <c r="FK155" s="535"/>
      <c r="FL155" s="535"/>
      <c r="FM155" s="535"/>
      <c r="FN155" s="535"/>
      <c r="FO155" s="535"/>
      <c r="FP155" s="535"/>
      <c r="FQ155" s="535"/>
      <c r="FR155" s="535"/>
      <c r="FS155" s="535"/>
      <c r="FT155" s="535"/>
      <c r="FU155" s="535"/>
      <c r="FV155" s="535"/>
      <c r="FW155" s="535"/>
      <c r="FX155" s="535"/>
      <c r="FY155" s="535"/>
      <c r="FZ155" s="535"/>
      <c r="GA155" s="535"/>
      <c r="GB155" s="535"/>
      <c r="GC155" s="535"/>
      <c r="GD155" s="535"/>
      <c r="GE155" s="535"/>
      <c r="GF155" s="535"/>
      <c r="GG155" s="535"/>
      <c r="GH155" s="535"/>
      <c r="GI155" s="535"/>
      <c r="GJ155" s="535"/>
      <c r="GK155" s="535"/>
      <c r="GL155" s="535"/>
      <c r="GM155" s="535"/>
      <c r="GN155" s="535"/>
      <c r="GO155" s="535"/>
      <c r="GP155" s="535"/>
      <c r="GQ155" s="535"/>
      <c r="GR155" s="535"/>
      <c r="GS155" s="535"/>
      <c r="GT155" s="535"/>
      <c r="GU155" s="535"/>
      <c r="GV155" s="535"/>
      <c r="GW155" s="535"/>
      <c r="GX155" s="535"/>
      <c r="GY155" s="535"/>
      <c r="GZ155" s="535"/>
      <c r="HA155" s="535"/>
      <c r="HB155" s="535"/>
      <c r="HC155" s="535"/>
      <c r="HD155" s="535"/>
      <c r="HE155" s="535"/>
      <c r="HF155" s="535"/>
      <c r="HG155" s="535"/>
      <c r="HH155" s="535"/>
      <c r="HI155" s="535"/>
      <c r="HJ155" s="535"/>
      <c r="HK155" s="535"/>
      <c r="HL155" s="535"/>
      <c r="HM155" s="535"/>
      <c r="HN155" s="535"/>
      <c r="HO155" s="535"/>
      <c r="HP155" s="535"/>
      <c r="HQ155" s="535"/>
      <c r="HR155" s="535"/>
      <c r="HS155" s="535"/>
      <c r="HT155" s="535"/>
      <c r="HU155" s="535"/>
      <c r="HV155" s="535"/>
      <c r="HW155" s="535"/>
      <c r="HX155" s="535"/>
      <c r="HY155" s="535"/>
      <c r="HZ155" s="535"/>
      <c r="IA155" s="535"/>
      <c r="IB155" s="535"/>
      <c r="IC155" s="535"/>
      <c r="ID155" s="535"/>
      <c r="IE155" s="535"/>
      <c r="IF155" s="535"/>
      <c r="IG155" s="535"/>
      <c r="IH155" s="535"/>
      <c r="II155" s="535"/>
      <c r="IJ155" s="535"/>
      <c r="IK155" s="535"/>
      <c r="IL155" s="535"/>
      <c r="IM155" s="535"/>
      <c r="IN155" s="535"/>
      <c r="IO155" s="535"/>
      <c r="IP155" s="535"/>
      <c r="IQ155" s="535"/>
      <c r="IR155" s="535"/>
      <c r="IS155" s="535"/>
      <c r="IT155" s="535"/>
      <c r="IU155" s="535"/>
      <c r="IV155" s="535"/>
    </row>
    <row r="156" spans="1:256" s="22" customFormat="1" ht="22.5" customHeight="1">
      <c r="A156" s="1412">
        <v>150</v>
      </c>
      <c r="B156" s="508"/>
      <c r="C156" s="509">
        <v>146</v>
      </c>
      <c r="D156" s="1165" t="s">
        <v>862</v>
      </c>
      <c r="E156" s="516" t="s">
        <v>25</v>
      </c>
      <c r="F156" s="1094">
        <f t="shared" si="8"/>
        <v>403</v>
      </c>
      <c r="G156" s="530"/>
      <c r="H156" s="798"/>
      <c r="I156" s="782"/>
      <c r="J156" s="531">
        <v>403</v>
      </c>
      <c r="K156" s="1054"/>
      <c r="L156" s="782">
        <f t="shared" si="9"/>
        <v>403</v>
      </c>
      <c r="M156" s="712"/>
      <c r="N156" s="519"/>
      <c r="O156" s="534"/>
      <c r="P156" s="534"/>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5"/>
      <c r="AL156" s="535"/>
      <c r="AM156" s="535"/>
      <c r="AN156" s="535"/>
      <c r="AO156" s="535"/>
      <c r="AP156" s="535"/>
      <c r="AQ156" s="535"/>
      <c r="AR156" s="535"/>
      <c r="AS156" s="535"/>
      <c r="AT156" s="535"/>
      <c r="AU156" s="535"/>
      <c r="AV156" s="535"/>
      <c r="AW156" s="535"/>
      <c r="AX156" s="535"/>
      <c r="AY156" s="535"/>
      <c r="AZ156" s="535"/>
      <c r="BA156" s="535"/>
      <c r="BB156" s="535"/>
      <c r="BC156" s="535"/>
      <c r="BD156" s="535"/>
      <c r="BE156" s="535"/>
      <c r="BF156" s="535"/>
      <c r="BG156" s="535"/>
      <c r="BH156" s="535"/>
      <c r="BI156" s="535"/>
      <c r="BJ156" s="535"/>
      <c r="BK156" s="535"/>
      <c r="BL156" s="535"/>
      <c r="BM156" s="535"/>
      <c r="BN156" s="535"/>
      <c r="BO156" s="535"/>
      <c r="BP156" s="535"/>
      <c r="BQ156" s="535"/>
      <c r="BR156" s="535"/>
      <c r="BS156" s="535"/>
      <c r="BT156" s="535"/>
      <c r="BU156" s="535"/>
      <c r="BV156" s="535"/>
      <c r="BW156" s="535"/>
      <c r="BX156" s="535"/>
      <c r="BY156" s="535"/>
      <c r="BZ156" s="535"/>
      <c r="CA156" s="535"/>
      <c r="CB156" s="535"/>
      <c r="CC156" s="535"/>
      <c r="CD156" s="535"/>
      <c r="CE156" s="535"/>
      <c r="CF156" s="535"/>
      <c r="CG156" s="535"/>
      <c r="CH156" s="535"/>
      <c r="CI156" s="535"/>
      <c r="CJ156" s="535"/>
      <c r="CK156" s="535"/>
      <c r="CL156" s="535"/>
      <c r="CM156" s="535"/>
      <c r="CN156" s="535"/>
      <c r="CO156" s="535"/>
      <c r="CP156" s="535"/>
      <c r="CQ156" s="535"/>
      <c r="CR156" s="535"/>
      <c r="CS156" s="535"/>
      <c r="CT156" s="535"/>
      <c r="CU156" s="535"/>
      <c r="CV156" s="535"/>
      <c r="CW156" s="535"/>
      <c r="CX156" s="535"/>
      <c r="CY156" s="535"/>
      <c r="CZ156" s="535"/>
      <c r="DA156" s="535"/>
      <c r="DB156" s="535"/>
      <c r="DC156" s="535"/>
      <c r="DD156" s="535"/>
      <c r="DE156" s="535"/>
      <c r="DF156" s="535"/>
      <c r="DG156" s="535"/>
      <c r="DH156" s="535"/>
      <c r="DI156" s="535"/>
      <c r="DJ156" s="535"/>
      <c r="DK156" s="535"/>
      <c r="DL156" s="535"/>
      <c r="DM156" s="535"/>
      <c r="DN156" s="535"/>
      <c r="DO156" s="535"/>
      <c r="DP156" s="535"/>
      <c r="DQ156" s="535"/>
      <c r="DR156" s="535"/>
      <c r="DS156" s="535"/>
      <c r="DT156" s="535"/>
      <c r="DU156" s="535"/>
      <c r="DV156" s="535"/>
      <c r="DW156" s="535"/>
      <c r="DX156" s="535"/>
      <c r="DY156" s="535"/>
      <c r="DZ156" s="535"/>
      <c r="EA156" s="535"/>
      <c r="EB156" s="535"/>
      <c r="EC156" s="535"/>
      <c r="ED156" s="535"/>
      <c r="EE156" s="535"/>
      <c r="EF156" s="535"/>
      <c r="EG156" s="535"/>
      <c r="EH156" s="535"/>
      <c r="EI156" s="535"/>
      <c r="EJ156" s="535"/>
      <c r="EK156" s="535"/>
      <c r="EL156" s="535"/>
      <c r="EM156" s="535"/>
      <c r="EN156" s="535"/>
      <c r="EO156" s="535"/>
      <c r="EP156" s="535"/>
      <c r="EQ156" s="535"/>
      <c r="ER156" s="535"/>
      <c r="ES156" s="535"/>
      <c r="ET156" s="535"/>
      <c r="EU156" s="535"/>
      <c r="EV156" s="535"/>
      <c r="EW156" s="535"/>
      <c r="EX156" s="535"/>
      <c r="EY156" s="535"/>
      <c r="EZ156" s="535"/>
      <c r="FA156" s="535"/>
      <c r="FB156" s="535"/>
      <c r="FC156" s="535"/>
      <c r="FD156" s="535"/>
      <c r="FE156" s="535"/>
      <c r="FF156" s="535"/>
      <c r="FG156" s="535"/>
      <c r="FH156" s="535"/>
      <c r="FI156" s="535"/>
      <c r="FJ156" s="535"/>
      <c r="FK156" s="535"/>
      <c r="FL156" s="535"/>
      <c r="FM156" s="535"/>
      <c r="FN156" s="535"/>
      <c r="FO156" s="535"/>
      <c r="FP156" s="535"/>
      <c r="FQ156" s="535"/>
      <c r="FR156" s="535"/>
      <c r="FS156" s="535"/>
      <c r="FT156" s="535"/>
      <c r="FU156" s="535"/>
      <c r="FV156" s="535"/>
      <c r="FW156" s="535"/>
      <c r="FX156" s="535"/>
      <c r="FY156" s="535"/>
      <c r="FZ156" s="535"/>
      <c r="GA156" s="535"/>
      <c r="GB156" s="535"/>
      <c r="GC156" s="535"/>
      <c r="GD156" s="535"/>
      <c r="GE156" s="535"/>
      <c r="GF156" s="535"/>
      <c r="GG156" s="535"/>
      <c r="GH156" s="535"/>
      <c r="GI156" s="535"/>
      <c r="GJ156" s="535"/>
      <c r="GK156" s="535"/>
      <c r="GL156" s="535"/>
      <c r="GM156" s="535"/>
      <c r="GN156" s="535"/>
      <c r="GO156" s="535"/>
      <c r="GP156" s="535"/>
      <c r="GQ156" s="535"/>
      <c r="GR156" s="535"/>
      <c r="GS156" s="535"/>
      <c r="GT156" s="535"/>
      <c r="GU156" s="535"/>
      <c r="GV156" s="535"/>
      <c r="GW156" s="535"/>
      <c r="GX156" s="535"/>
      <c r="GY156" s="535"/>
      <c r="GZ156" s="535"/>
      <c r="HA156" s="535"/>
      <c r="HB156" s="535"/>
      <c r="HC156" s="535"/>
      <c r="HD156" s="535"/>
      <c r="HE156" s="535"/>
      <c r="HF156" s="535"/>
      <c r="HG156" s="535"/>
      <c r="HH156" s="535"/>
      <c r="HI156" s="535"/>
      <c r="HJ156" s="535"/>
      <c r="HK156" s="535"/>
      <c r="HL156" s="535"/>
      <c r="HM156" s="535"/>
      <c r="HN156" s="535"/>
      <c r="HO156" s="535"/>
      <c r="HP156" s="535"/>
      <c r="HQ156" s="535"/>
      <c r="HR156" s="535"/>
      <c r="HS156" s="535"/>
      <c r="HT156" s="535"/>
      <c r="HU156" s="535"/>
      <c r="HV156" s="535"/>
      <c r="HW156" s="535"/>
      <c r="HX156" s="535"/>
      <c r="HY156" s="535"/>
      <c r="HZ156" s="535"/>
      <c r="IA156" s="535"/>
      <c r="IB156" s="535"/>
      <c r="IC156" s="535"/>
      <c r="ID156" s="535"/>
      <c r="IE156" s="535"/>
      <c r="IF156" s="535"/>
      <c r="IG156" s="535"/>
      <c r="IH156" s="535"/>
      <c r="II156" s="535"/>
      <c r="IJ156" s="535"/>
      <c r="IK156" s="535"/>
      <c r="IL156" s="535"/>
      <c r="IM156" s="535"/>
      <c r="IN156" s="535"/>
      <c r="IO156" s="535"/>
      <c r="IP156" s="535"/>
      <c r="IQ156" s="535"/>
      <c r="IR156" s="535"/>
      <c r="IS156" s="535"/>
      <c r="IT156" s="535"/>
      <c r="IU156" s="535"/>
      <c r="IV156" s="535"/>
    </row>
    <row r="157" spans="1:256" s="22" customFormat="1" ht="36.75" customHeight="1">
      <c r="A157" s="1412">
        <v>151</v>
      </c>
      <c r="B157" s="508"/>
      <c r="C157" s="1164">
        <v>147</v>
      </c>
      <c r="D157" s="510" t="s">
        <v>511</v>
      </c>
      <c r="E157" s="1253" t="s">
        <v>25</v>
      </c>
      <c r="F157" s="1254">
        <f t="shared" si="8"/>
        <v>163119</v>
      </c>
      <c r="G157" s="1167"/>
      <c r="H157" s="1168"/>
      <c r="I157" s="1169"/>
      <c r="J157" s="1166">
        <v>163119</v>
      </c>
      <c r="K157" s="1256"/>
      <c r="L157" s="786">
        <f t="shared" si="9"/>
        <v>163119</v>
      </c>
      <c r="M157" s="1170"/>
      <c r="N157" s="519"/>
      <c r="O157" s="534"/>
      <c r="P157" s="534"/>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5"/>
      <c r="AM157" s="535"/>
      <c r="AN157" s="535"/>
      <c r="AO157" s="535"/>
      <c r="AP157" s="535"/>
      <c r="AQ157" s="535"/>
      <c r="AR157" s="535"/>
      <c r="AS157" s="535"/>
      <c r="AT157" s="535"/>
      <c r="AU157" s="535"/>
      <c r="AV157" s="535"/>
      <c r="AW157" s="535"/>
      <c r="AX157" s="535"/>
      <c r="AY157" s="535"/>
      <c r="AZ157" s="535"/>
      <c r="BA157" s="535"/>
      <c r="BB157" s="535"/>
      <c r="BC157" s="535"/>
      <c r="BD157" s="535"/>
      <c r="BE157" s="535"/>
      <c r="BF157" s="535"/>
      <c r="BG157" s="535"/>
      <c r="BH157" s="535"/>
      <c r="BI157" s="535"/>
      <c r="BJ157" s="535"/>
      <c r="BK157" s="535"/>
      <c r="BL157" s="535"/>
      <c r="BM157" s="535"/>
      <c r="BN157" s="535"/>
      <c r="BO157" s="535"/>
      <c r="BP157" s="535"/>
      <c r="BQ157" s="535"/>
      <c r="BR157" s="535"/>
      <c r="BS157" s="535"/>
      <c r="BT157" s="535"/>
      <c r="BU157" s="535"/>
      <c r="BV157" s="535"/>
      <c r="BW157" s="535"/>
      <c r="BX157" s="535"/>
      <c r="BY157" s="535"/>
      <c r="BZ157" s="535"/>
      <c r="CA157" s="535"/>
      <c r="CB157" s="535"/>
      <c r="CC157" s="535"/>
      <c r="CD157" s="535"/>
      <c r="CE157" s="535"/>
      <c r="CF157" s="535"/>
      <c r="CG157" s="535"/>
      <c r="CH157" s="535"/>
      <c r="CI157" s="535"/>
      <c r="CJ157" s="535"/>
      <c r="CK157" s="535"/>
      <c r="CL157" s="535"/>
      <c r="CM157" s="535"/>
      <c r="CN157" s="535"/>
      <c r="CO157" s="535"/>
      <c r="CP157" s="535"/>
      <c r="CQ157" s="535"/>
      <c r="CR157" s="535"/>
      <c r="CS157" s="535"/>
      <c r="CT157" s="535"/>
      <c r="CU157" s="535"/>
      <c r="CV157" s="535"/>
      <c r="CW157" s="535"/>
      <c r="CX157" s="535"/>
      <c r="CY157" s="535"/>
      <c r="CZ157" s="535"/>
      <c r="DA157" s="535"/>
      <c r="DB157" s="535"/>
      <c r="DC157" s="535"/>
      <c r="DD157" s="535"/>
      <c r="DE157" s="535"/>
      <c r="DF157" s="535"/>
      <c r="DG157" s="535"/>
      <c r="DH157" s="535"/>
      <c r="DI157" s="535"/>
      <c r="DJ157" s="535"/>
      <c r="DK157" s="535"/>
      <c r="DL157" s="535"/>
      <c r="DM157" s="535"/>
      <c r="DN157" s="535"/>
      <c r="DO157" s="535"/>
      <c r="DP157" s="535"/>
      <c r="DQ157" s="535"/>
      <c r="DR157" s="535"/>
      <c r="DS157" s="535"/>
      <c r="DT157" s="535"/>
      <c r="DU157" s="535"/>
      <c r="DV157" s="535"/>
      <c r="DW157" s="535"/>
      <c r="DX157" s="535"/>
      <c r="DY157" s="535"/>
      <c r="DZ157" s="535"/>
      <c r="EA157" s="535"/>
      <c r="EB157" s="535"/>
      <c r="EC157" s="535"/>
      <c r="ED157" s="535"/>
      <c r="EE157" s="535"/>
      <c r="EF157" s="535"/>
      <c r="EG157" s="535"/>
      <c r="EH157" s="535"/>
      <c r="EI157" s="535"/>
      <c r="EJ157" s="535"/>
      <c r="EK157" s="535"/>
      <c r="EL157" s="535"/>
      <c r="EM157" s="535"/>
      <c r="EN157" s="535"/>
      <c r="EO157" s="535"/>
      <c r="EP157" s="535"/>
      <c r="EQ157" s="535"/>
      <c r="ER157" s="535"/>
      <c r="ES157" s="535"/>
      <c r="ET157" s="535"/>
      <c r="EU157" s="535"/>
      <c r="EV157" s="535"/>
      <c r="EW157" s="535"/>
      <c r="EX157" s="535"/>
      <c r="EY157" s="535"/>
      <c r="EZ157" s="535"/>
      <c r="FA157" s="535"/>
      <c r="FB157" s="535"/>
      <c r="FC157" s="535"/>
      <c r="FD157" s="535"/>
      <c r="FE157" s="535"/>
      <c r="FF157" s="535"/>
      <c r="FG157" s="535"/>
      <c r="FH157" s="535"/>
      <c r="FI157" s="535"/>
      <c r="FJ157" s="535"/>
      <c r="FK157" s="535"/>
      <c r="FL157" s="535"/>
      <c r="FM157" s="535"/>
      <c r="FN157" s="535"/>
      <c r="FO157" s="535"/>
      <c r="FP157" s="535"/>
      <c r="FQ157" s="535"/>
      <c r="FR157" s="535"/>
      <c r="FS157" s="535"/>
      <c r="FT157" s="535"/>
      <c r="FU157" s="535"/>
      <c r="FV157" s="535"/>
      <c r="FW157" s="535"/>
      <c r="FX157" s="535"/>
      <c r="FY157" s="535"/>
      <c r="FZ157" s="535"/>
      <c r="GA157" s="535"/>
      <c r="GB157" s="535"/>
      <c r="GC157" s="535"/>
      <c r="GD157" s="535"/>
      <c r="GE157" s="535"/>
      <c r="GF157" s="535"/>
      <c r="GG157" s="535"/>
      <c r="GH157" s="535"/>
      <c r="GI157" s="535"/>
      <c r="GJ157" s="535"/>
      <c r="GK157" s="535"/>
      <c r="GL157" s="535"/>
      <c r="GM157" s="535"/>
      <c r="GN157" s="535"/>
      <c r="GO157" s="535"/>
      <c r="GP157" s="535"/>
      <c r="GQ157" s="535"/>
      <c r="GR157" s="535"/>
      <c r="GS157" s="535"/>
      <c r="GT157" s="535"/>
      <c r="GU157" s="535"/>
      <c r="GV157" s="535"/>
      <c r="GW157" s="535"/>
      <c r="GX157" s="535"/>
      <c r="GY157" s="535"/>
      <c r="GZ157" s="535"/>
      <c r="HA157" s="535"/>
      <c r="HB157" s="535"/>
      <c r="HC157" s="535"/>
      <c r="HD157" s="535"/>
      <c r="HE157" s="535"/>
      <c r="HF157" s="535"/>
      <c r="HG157" s="535"/>
      <c r="HH157" s="535"/>
      <c r="HI157" s="535"/>
      <c r="HJ157" s="535"/>
      <c r="HK157" s="535"/>
      <c r="HL157" s="535"/>
      <c r="HM157" s="535"/>
      <c r="HN157" s="535"/>
      <c r="HO157" s="535"/>
      <c r="HP157" s="535"/>
      <c r="HQ157" s="535"/>
      <c r="HR157" s="535"/>
      <c r="HS157" s="535"/>
      <c r="HT157" s="535"/>
      <c r="HU157" s="535"/>
      <c r="HV157" s="535"/>
      <c r="HW157" s="535"/>
      <c r="HX157" s="535"/>
      <c r="HY157" s="535"/>
      <c r="HZ157" s="535"/>
      <c r="IA157" s="535"/>
      <c r="IB157" s="535"/>
      <c r="IC157" s="535"/>
      <c r="ID157" s="535"/>
      <c r="IE157" s="535"/>
      <c r="IF157" s="535"/>
      <c r="IG157" s="535"/>
      <c r="IH157" s="535"/>
      <c r="II157" s="535"/>
      <c r="IJ157" s="535"/>
      <c r="IK157" s="535"/>
      <c r="IL157" s="535"/>
      <c r="IM157" s="535"/>
      <c r="IN157" s="535"/>
      <c r="IO157" s="535"/>
      <c r="IP157" s="535"/>
      <c r="IQ157" s="535"/>
      <c r="IR157" s="535"/>
      <c r="IS157" s="535"/>
      <c r="IT157" s="535"/>
      <c r="IU157" s="535"/>
      <c r="IV157" s="535"/>
    </row>
    <row r="158" spans="1:14" s="520" customFormat="1" ht="30" customHeight="1" thickBot="1">
      <c r="A158" s="1412">
        <v>152</v>
      </c>
      <c r="B158" s="536"/>
      <c r="C158" s="1439"/>
      <c r="D158" s="537" t="s">
        <v>490</v>
      </c>
      <c r="E158" s="538"/>
      <c r="F158" s="539">
        <f>SUM(F149:F157)</f>
        <v>178574</v>
      </c>
      <c r="G158" s="539">
        <f>SUM(G151:G157)</f>
        <v>0</v>
      </c>
      <c r="H158" s="799">
        <f>SUM(H151:H157)</f>
        <v>0</v>
      </c>
      <c r="I158" s="783">
        <f>SUM(I151:I157)</f>
        <v>2850</v>
      </c>
      <c r="J158" s="539">
        <f>SUM(J149:J157)</f>
        <v>178574</v>
      </c>
      <c r="K158" s="539">
        <f>SUM(K149:K157)</f>
        <v>0</v>
      </c>
      <c r="L158" s="783">
        <f>SUM(J158:K158)</f>
        <v>178574</v>
      </c>
      <c r="M158" s="716"/>
      <c r="N158" s="519"/>
    </row>
    <row r="159" spans="1:256" s="299" customFormat="1" ht="36" customHeight="1" thickBot="1">
      <c r="A159" s="1412">
        <v>153</v>
      </c>
      <c r="B159" s="540"/>
      <c r="C159" s="1607" t="s">
        <v>478</v>
      </c>
      <c r="D159" s="1608"/>
      <c r="E159" s="1609"/>
      <c r="F159" s="541">
        <f aca="true" t="shared" si="10" ref="F159:K159">F158+F147</f>
        <v>14700922</v>
      </c>
      <c r="G159" s="541">
        <f t="shared" si="10"/>
        <v>2095897</v>
      </c>
      <c r="H159" s="800">
        <f t="shared" si="10"/>
        <v>1637523</v>
      </c>
      <c r="I159" s="784">
        <f t="shared" si="10"/>
        <v>4355990</v>
      </c>
      <c r="J159" s="541">
        <f t="shared" si="10"/>
        <v>6190459</v>
      </c>
      <c r="K159" s="1055">
        <f t="shared" si="10"/>
        <v>15605</v>
      </c>
      <c r="L159" s="784">
        <f t="shared" si="9"/>
        <v>6206064</v>
      </c>
      <c r="M159" s="717">
        <f>M158+M147</f>
        <v>4761438</v>
      </c>
      <c r="N159" s="519"/>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2"/>
      <c r="BC159" s="542"/>
      <c r="BD159" s="542"/>
      <c r="BE159" s="542"/>
      <c r="BF159" s="542"/>
      <c r="BG159" s="542"/>
      <c r="BH159" s="542"/>
      <c r="BI159" s="542"/>
      <c r="BJ159" s="542"/>
      <c r="BK159" s="542"/>
      <c r="BL159" s="542"/>
      <c r="BM159" s="542"/>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542"/>
      <c r="CI159" s="542"/>
      <c r="CJ159" s="542"/>
      <c r="CK159" s="542"/>
      <c r="CL159" s="542"/>
      <c r="CM159" s="542"/>
      <c r="CN159" s="542"/>
      <c r="CO159" s="542"/>
      <c r="CP159" s="542"/>
      <c r="CQ159" s="542"/>
      <c r="CR159" s="542"/>
      <c r="CS159" s="542"/>
      <c r="CT159" s="542"/>
      <c r="CU159" s="542"/>
      <c r="CV159" s="542"/>
      <c r="CW159" s="542"/>
      <c r="CX159" s="542"/>
      <c r="CY159" s="542"/>
      <c r="CZ159" s="542"/>
      <c r="DA159" s="542"/>
      <c r="DB159" s="542"/>
      <c r="DC159" s="542"/>
      <c r="DD159" s="542"/>
      <c r="DE159" s="542"/>
      <c r="DF159" s="542"/>
      <c r="DG159" s="542"/>
      <c r="DH159" s="542"/>
      <c r="DI159" s="542"/>
      <c r="DJ159" s="542"/>
      <c r="DK159" s="542"/>
      <c r="DL159" s="542"/>
      <c r="DM159" s="542"/>
      <c r="DN159" s="542"/>
      <c r="DO159" s="542"/>
      <c r="DP159" s="542"/>
      <c r="DQ159" s="542"/>
      <c r="DR159" s="542"/>
      <c r="DS159" s="542"/>
      <c r="DT159" s="542"/>
      <c r="DU159" s="542"/>
      <c r="DV159" s="542"/>
      <c r="DW159" s="542"/>
      <c r="DX159" s="542"/>
      <c r="DY159" s="542"/>
      <c r="DZ159" s="542"/>
      <c r="EA159" s="542"/>
      <c r="EB159" s="542"/>
      <c r="EC159" s="542"/>
      <c r="ED159" s="542"/>
      <c r="EE159" s="542"/>
      <c r="EF159" s="542"/>
      <c r="EG159" s="542"/>
      <c r="EH159" s="542"/>
      <c r="EI159" s="542"/>
      <c r="EJ159" s="542"/>
      <c r="EK159" s="542"/>
      <c r="EL159" s="542"/>
      <c r="EM159" s="542"/>
      <c r="EN159" s="542"/>
      <c r="EO159" s="542"/>
      <c r="EP159" s="542"/>
      <c r="EQ159" s="542"/>
      <c r="ER159" s="542"/>
      <c r="ES159" s="542"/>
      <c r="ET159" s="542"/>
      <c r="EU159" s="542"/>
      <c r="EV159" s="542"/>
      <c r="EW159" s="542"/>
      <c r="EX159" s="542"/>
      <c r="EY159" s="542"/>
      <c r="EZ159" s="542"/>
      <c r="FA159" s="542"/>
      <c r="FB159" s="542"/>
      <c r="FC159" s="542"/>
      <c r="FD159" s="542"/>
      <c r="FE159" s="542"/>
      <c r="FF159" s="542"/>
      <c r="FG159" s="542"/>
      <c r="FH159" s="542"/>
      <c r="FI159" s="542"/>
      <c r="FJ159" s="542"/>
      <c r="FK159" s="542"/>
      <c r="FL159" s="542"/>
      <c r="FM159" s="542"/>
      <c r="FN159" s="542"/>
      <c r="FO159" s="542"/>
      <c r="FP159" s="542"/>
      <c r="FQ159" s="542"/>
      <c r="FR159" s="542"/>
      <c r="FS159" s="542"/>
      <c r="FT159" s="542"/>
      <c r="FU159" s="542"/>
      <c r="FV159" s="542"/>
      <c r="FW159" s="542"/>
      <c r="FX159" s="542"/>
      <c r="FY159" s="542"/>
      <c r="FZ159" s="542"/>
      <c r="GA159" s="542"/>
      <c r="GB159" s="542"/>
      <c r="GC159" s="542"/>
      <c r="GD159" s="542"/>
      <c r="GE159" s="542"/>
      <c r="GF159" s="542"/>
      <c r="GG159" s="542"/>
      <c r="GH159" s="542"/>
      <c r="GI159" s="542"/>
      <c r="GJ159" s="542"/>
      <c r="GK159" s="542"/>
      <c r="GL159" s="542"/>
      <c r="GM159" s="542"/>
      <c r="GN159" s="542"/>
      <c r="GO159" s="542"/>
      <c r="GP159" s="542"/>
      <c r="GQ159" s="542"/>
      <c r="GR159" s="542"/>
      <c r="GS159" s="542"/>
      <c r="GT159" s="542"/>
      <c r="GU159" s="542"/>
      <c r="GV159" s="542"/>
      <c r="GW159" s="542"/>
      <c r="GX159" s="542"/>
      <c r="GY159" s="542"/>
      <c r="GZ159" s="542"/>
      <c r="HA159" s="542"/>
      <c r="HB159" s="542"/>
      <c r="HC159" s="542"/>
      <c r="HD159" s="542"/>
      <c r="HE159" s="542"/>
      <c r="HF159" s="542"/>
      <c r="HG159" s="542"/>
      <c r="HH159" s="542"/>
      <c r="HI159" s="542"/>
      <c r="HJ159" s="542"/>
      <c r="HK159" s="542"/>
      <c r="HL159" s="542"/>
      <c r="HM159" s="542"/>
      <c r="HN159" s="542"/>
      <c r="HO159" s="542"/>
      <c r="HP159" s="542"/>
      <c r="HQ159" s="542"/>
      <c r="HR159" s="542"/>
      <c r="HS159" s="542"/>
      <c r="HT159" s="542"/>
      <c r="HU159" s="542"/>
      <c r="HV159" s="542"/>
      <c r="HW159" s="542"/>
      <c r="HX159" s="542"/>
      <c r="HY159" s="542"/>
      <c r="HZ159" s="542"/>
      <c r="IA159" s="542"/>
      <c r="IB159" s="542"/>
      <c r="IC159" s="542"/>
      <c r="ID159" s="542"/>
      <c r="IE159" s="542"/>
      <c r="IF159" s="542"/>
      <c r="IG159" s="542"/>
      <c r="IH159" s="542"/>
      <c r="II159" s="542"/>
      <c r="IJ159" s="542"/>
      <c r="IK159" s="542"/>
      <c r="IL159" s="542"/>
      <c r="IM159" s="542"/>
      <c r="IN159" s="542"/>
      <c r="IO159" s="542"/>
      <c r="IP159" s="542"/>
      <c r="IQ159" s="542"/>
      <c r="IR159" s="542"/>
      <c r="IS159" s="542"/>
      <c r="IT159" s="542"/>
      <c r="IU159" s="542"/>
      <c r="IV159" s="542"/>
    </row>
    <row r="160" spans="1:14" s="507" customFormat="1" ht="34.5" customHeight="1">
      <c r="A160" s="1412">
        <v>154</v>
      </c>
      <c r="B160" s="543"/>
      <c r="C160" s="1610" t="s">
        <v>49</v>
      </c>
      <c r="D160" s="1611"/>
      <c r="E160" s="544"/>
      <c r="F160" s="545"/>
      <c r="G160" s="531"/>
      <c r="H160" s="798"/>
      <c r="I160" s="782"/>
      <c r="J160" s="531"/>
      <c r="K160" s="1054"/>
      <c r="L160" s="782"/>
      <c r="M160" s="715"/>
      <c r="N160" s="519"/>
    </row>
    <row r="161" spans="1:14" s="542" customFormat="1" ht="21.75" customHeight="1">
      <c r="A161" s="1412">
        <v>155</v>
      </c>
      <c r="B161" s="543">
        <v>1</v>
      </c>
      <c r="C161" s="1440"/>
      <c r="D161" s="546" t="s">
        <v>456</v>
      </c>
      <c r="E161" s="544" t="s">
        <v>24</v>
      </c>
      <c r="F161" s="547"/>
      <c r="G161" s="548"/>
      <c r="H161" s="801"/>
      <c r="I161" s="785"/>
      <c r="J161" s="548"/>
      <c r="K161" s="1056"/>
      <c r="L161" s="785"/>
      <c r="M161" s="718"/>
      <c r="N161" s="519"/>
    </row>
    <row r="162" spans="1:14" s="507" customFormat="1" ht="84.75" customHeight="1">
      <c r="A162" s="1412">
        <v>156</v>
      </c>
      <c r="B162" s="543"/>
      <c r="C162" s="554">
        <v>1</v>
      </c>
      <c r="D162" s="549" t="s">
        <v>1248</v>
      </c>
      <c r="E162" s="544"/>
      <c r="F162" s="550">
        <v>2444</v>
      </c>
      <c r="G162" s="551"/>
      <c r="H162" s="802"/>
      <c r="I162" s="786">
        <f>1155+347+1252</f>
        <v>2754</v>
      </c>
      <c r="J162" s="551">
        <v>2344</v>
      </c>
      <c r="K162" s="1057">
        <v>100</v>
      </c>
      <c r="L162" s="786">
        <f>SUM(J162:K162)</f>
        <v>2444</v>
      </c>
      <c r="M162" s="715"/>
      <c r="N162" s="519"/>
    </row>
    <row r="163" spans="1:14" s="507" customFormat="1" ht="21.75" customHeight="1">
      <c r="A163" s="1412">
        <v>157</v>
      </c>
      <c r="B163" s="543"/>
      <c r="C163" s="554"/>
      <c r="D163" s="646" t="s">
        <v>700</v>
      </c>
      <c r="E163" s="544" t="s">
        <v>24</v>
      </c>
      <c r="F163" s="550"/>
      <c r="G163" s="551"/>
      <c r="H163" s="802"/>
      <c r="I163" s="786"/>
      <c r="J163" s="551"/>
      <c r="K163" s="1057"/>
      <c r="L163" s="786"/>
      <c r="M163" s="715"/>
      <c r="N163" s="519"/>
    </row>
    <row r="164" spans="1:14" s="507" customFormat="1" ht="36" customHeight="1">
      <c r="A164" s="1412">
        <v>158</v>
      </c>
      <c r="B164" s="543"/>
      <c r="C164" s="554">
        <v>2</v>
      </c>
      <c r="D164" s="549" t="s">
        <v>1249</v>
      </c>
      <c r="E164" s="544"/>
      <c r="F164" s="550">
        <v>1385</v>
      </c>
      <c r="G164" s="551"/>
      <c r="H164" s="802"/>
      <c r="I164" s="786"/>
      <c r="J164" s="551">
        <v>1385</v>
      </c>
      <c r="K164" s="1057"/>
      <c r="L164" s="786">
        <f aca="true" t="shared" si="11" ref="L164:L239">SUM(J164:K164)</f>
        <v>1385</v>
      </c>
      <c r="M164" s="715"/>
      <c r="N164" s="519"/>
    </row>
    <row r="165" spans="1:14" s="507" customFormat="1" ht="19.5" customHeight="1">
      <c r="A165" s="1412">
        <v>159</v>
      </c>
      <c r="B165" s="543"/>
      <c r="C165" s="554">
        <v>3</v>
      </c>
      <c r="D165" s="549" t="s">
        <v>796</v>
      </c>
      <c r="E165" s="544"/>
      <c r="F165" s="550">
        <v>0</v>
      </c>
      <c r="G165" s="551"/>
      <c r="H165" s="802"/>
      <c r="I165" s="786"/>
      <c r="J165" s="551">
        <v>100</v>
      </c>
      <c r="K165" s="1057">
        <v>-100</v>
      </c>
      <c r="L165" s="786">
        <f t="shared" si="11"/>
        <v>0</v>
      </c>
      <c r="M165" s="715"/>
      <c r="N165" s="519"/>
    </row>
    <row r="166" spans="1:14" s="507" customFormat="1" ht="21.75" customHeight="1">
      <c r="A166" s="1412">
        <v>160</v>
      </c>
      <c r="B166" s="543">
        <v>2</v>
      </c>
      <c r="C166" s="1440"/>
      <c r="D166" s="546" t="s">
        <v>455</v>
      </c>
      <c r="E166" s="544" t="s">
        <v>24</v>
      </c>
      <c r="F166" s="552"/>
      <c r="G166" s="548"/>
      <c r="H166" s="801"/>
      <c r="I166" s="785"/>
      <c r="J166" s="548"/>
      <c r="K166" s="1056"/>
      <c r="L166" s="786"/>
      <c r="M166" s="718"/>
      <c r="N166" s="519"/>
    </row>
    <row r="167" spans="1:14" s="507" customFormat="1" ht="99" customHeight="1">
      <c r="A167" s="1412">
        <v>161</v>
      </c>
      <c r="B167" s="543"/>
      <c r="C167" s="554">
        <v>1</v>
      </c>
      <c r="D167" s="549" t="s">
        <v>1061</v>
      </c>
      <c r="E167" s="553"/>
      <c r="F167" s="550">
        <v>2428</v>
      </c>
      <c r="G167" s="551"/>
      <c r="H167" s="802"/>
      <c r="I167" s="786">
        <v>3500</v>
      </c>
      <c r="J167" s="551">
        <v>2428</v>
      </c>
      <c r="K167" s="1057"/>
      <c r="L167" s="786">
        <f t="shared" si="11"/>
        <v>2428</v>
      </c>
      <c r="M167" s="715"/>
      <c r="N167" s="519"/>
    </row>
    <row r="168" spans="1:14" s="507" customFormat="1" ht="21.75" customHeight="1">
      <c r="A168" s="1412">
        <v>162</v>
      </c>
      <c r="B168" s="543"/>
      <c r="C168" s="554"/>
      <c r="D168" s="646" t="s">
        <v>701</v>
      </c>
      <c r="E168" s="984" t="s">
        <v>24</v>
      </c>
      <c r="F168" s="550"/>
      <c r="G168" s="551"/>
      <c r="H168" s="802"/>
      <c r="I168" s="786"/>
      <c r="J168" s="551"/>
      <c r="K168" s="1057"/>
      <c r="L168" s="786"/>
      <c r="M168" s="715"/>
      <c r="N168" s="519"/>
    </row>
    <row r="169" spans="1:14" s="507" customFormat="1" ht="69" customHeight="1">
      <c r="A169" s="1412">
        <v>163</v>
      </c>
      <c r="B169" s="543"/>
      <c r="C169" s="554">
        <v>2</v>
      </c>
      <c r="D169" s="549" t="s">
        <v>1083</v>
      </c>
      <c r="E169" s="984"/>
      <c r="F169" s="550">
        <v>1200</v>
      </c>
      <c r="G169" s="551"/>
      <c r="H169" s="802"/>
      <c r="I169" s="786"/>
      <c r="J169" s="551">
        <v>1200</v>
      </c>
      <c r="K169" s="1057"/>
      <c r="L169" s="786">
        <f t="shared" si="11"/>
        <v>1200</v>
      </c>
      <c r="M169" s="715"/>
      <c r="N169" s="519"/>
    </row>
    <row r="170" spans="1:14" s="507" customFormat="1" ht="19.5" customHeight="1">
      <c r="A170" s="1412">
        <v>164</v>
      </c>
      <c r="B170" s="543"/>
      <c r="C170" s="554">
        <v>3</v>
      </c>
      <c r="D170" s="549" t="s">
        <v>860</v>
      </c>
      <c r="E170" s="984"/>
      <c r="F170" s="550">
        <v>300</v>
      </c>
      <c r="G170" s="551"/>
      <c r="H170" s="802"/>
      <c r="I170" s="786"/>
      <c r="J170" s="551">
        <v>300</v>
      </c>
      <c r="K170" s="1057"/>
      <c r="L170" s="786">
        <f t="shared" si="11"/>
        <v>300</v>
      </c>
      <c r="M170" s="715"/>
      <c r="N170" s="519"/>
    </row>
    <row r="171" spans="1:256" s="299" customFormat="1" ht="22.5" customHeight="1">
      <c r="A171" s="1412">
        <v>165</v>
      </c>
      <c r="B171" s="543">
        <v>3</v>
      </c>
      <c r="C171" s="1440"/>
      <c r="D171" s="546" t="s">
        <v>333</v>
      </c>
      <c r="E171" s="544" t="s">
        <v>24</v>
      </c>
      <c r="F171" s="552"/>
      <c r="G171" s="548"/>
      <c r="H171" s="801"/>
      <c r="I171" s="785"/>
      <c r="J171" s="548"/>
      <c r="K171" s="1056"/>
      <c r="L171" s="786">
        <f t="shared" si="11"/>
        <v>0</v>
      </c>
      <c r="M171" s="718"/>
      <c r="N171" s="519"/>
      <c r="O171" s="542"/>
      <c r="P171" s="542"/>
      <c r="Q171" s="542"/>
      <c r="R171" s="542"/>
      <c r="S171" s="542"/>
      <c r="T171" s="542"/>
      <c r="U171" s="542"/>
      <c r="V171" s="542"/>
      <c r="W171" s="542"/>
      <c r="X171" s="542"/>
      <c r="Y171" s="542"/>
      <c r="Z171" s="542"/>
      <c r="AA171" s="542"/>
      <c r="AB171" s="542"/>
      <c r="AC171" s="542"/>
      <c r="AD171" s="542"/>
      <c r="AE171" s="542"/>
      <c r="AF171" s="542"/>
      <c r="AG171" s="542"/>
      <c r="AH171" s="542"/>
      <c r="AI171" s="542"/>
      <c r="AJ171" s="542"/>
      <c r="AK171" s="542"/>
      <c r="AL171" s="542"/>
      <c r="AM171" s="542"/>
      <c r="AN171" s="542"/>
      <c r="AO171" s="542"/>
      <c r="AP171" s="542"/>
      <c r="AQ171" s="542"/>
      <c r="AR171" s="542"/>
      <c r="AS171" s="542"/>
      <c r="AT171" s="542"/>
      <c r="AU171" s="542"/>
      <c r="AV171" s="542"/>
      <c r="AW171" s="542"/>
      <c r="AX171" s="542"/>
      <c r="AY171" s="542"/>
      <c r="AZ171" s="542"/>
      <c r="BA171" s="542"/>
      <c r="BB171" s="542"/>
      <c r="BC171" s="542"/>
      <c r="BD171" s="542"/>
      <c r="BE171" s="542"/>
      <c r="BF171" s="542"/>
      <c r="BG171" s="542"/>
      <c r="BH171" s="542"/>
      <c r="BI171" s="542"/>
      <c r="BJ171" s="542"/>
      <c r="BK171" s="542"/>
      <c r="BL171" s="542"/>
      <c r="BM171" s="542"/>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542"/>
      <c r="CI171" s="542"/>
      <c r="CJ171" s="542"/>
      <c r="CK171" s="542"/>
      <c r="CL171" s="542"/>
      <c r="CM171" s="542"/>
      <c r="CN171" s="542"/>
      <c r="CO171" s="542"/>
      <c r="CP171" s="542"/>
      <c r="CQ171" s="542"/>
      <c r="CR171" s="542"/>
      <c r="CS171" s="542"/>
      <c r="CT171" s="542"/>
      <c r="CU171" s="542"/>
      <c r="CV171" s="542"/>
      <c r="CW171" s="542"/>
      <c r="CX171" s="542"/>
      <c r="CY171" s="542"/>
      <c r="CZ171" s="542"/>
      <c r="DA171" s="542"/>
      <c r="DB171" s="542"/>
      <c r="DC171" s="542"/>
      <c r="DD171" s="542"/>
      <c r="DE171" s="542"/>
      <c r="DF171" s="542"/>
      <c r="DG171" s="542"/>
      <c r="DH171" s="542"/>
      <c r="DI171" s="542"/>
      <c r="DJ171" s="542"/>
      <c r="DK171" s="542"/>
      <c r="DL171" s="542"/>
      <c r="DM171" s="542"/>
      <c r="DN171" s="542"/>
      <c r="DO171" s="542"/>
      <c r="DP171" s="542"/>
      <c r="DQ171" s="542"/>
      <c r="DR171" s="542"/>
      <c r="DS171" s="542"/>
      <c r="DT171" s="542"/>
      <c r="DU171" s="542"/>
      <c r="DV171" s="542"/>
      <c r="DW171" s="542"/>
      <c r="DX171" s="542"/>
      <c r="DY171" s="542"/>
      <c r="DZ171" s="542"/>
      <c r="EA171" s="542"/>
      <c r="EB171" s="542"/>
      <c r="EC171" s="542"/>
      <c r="ED171" s="542"/>
      <c r="EE171" s="542"/>
      <c r="EF171" s="542"/>
      <c r="EG171" s="542"/>
      <c r="EH171" s="542"/>
      <c r="EI171" s="542"/>
      <c r="EJ171" s="542"/>
      <c r="EK171" s="542"/>
      <c r="EL171" s="542"/>
      <c r="EM171" s="542"/>
      <c r="EN171" s="542"/>
      <c r="EO171" s="542"/>
      <c r="EP171" s="542"/>
      <c r="EQ171" s="542"/>
      <c r="ER171" s="542"/>
      <c r="ES171" s="542"/>
      <c r="ET171" s="542"/>
      <c r="EU171" s="542"/>
      <c r="EV171" s="542"/>
      <c r="EW171" s="542"/>
      <c r="EX171" s="542"/>
      <c r="EY171" s="542"/>
      <c r="EZ171" s="542"/>
      <c r="FA171" s="542"/>
      <c r="FB171" s="542"/>
      <c r="FC171" s="542"/>
      <c r="FD171" s="542"/>
      <c r="FE171" s="542"/>
      <c r="FF171" s="542"/>
      <c r="FG171" s="542"/>
      <c r="FH171" s="542"/>
      <c r="FI171" s="542"/>
      <c r="FJ171" s="542"/>
      <c r="FK171" s="542"/>
      <c r="FL171" s="542"/>
      <c r="FM171" s="542"/>
      <c r="FN171" s="542"/>
      <c r="FO171" s="542"/>
      <c r="FP171" s="542"/>
      <c r="FQ171" s="542"/>
      <c r="FR171" s="542"/>
      <c r="FS171" s="542"/>
      <c r="FT171" s="542"/>
      <c r="FU171" s="542"/>
      <c r="FV171" s="542"/>
      <c r="FW171" s="542"/>
      <c r="FX171" s="542"/>
      <c r="FY171" s="542"/>
      <c r="FZ171" s="542"/>
      <c r="GA171" s="542"/>
      <c r="GB171" s="542"/>
      <c r="GC171" s="542"/>
      <c r="GD171" s="542"/>
      <c r="GE171" s="542"/>
      <c r="GF171" s="542"/>
      <c r="GG171" s="542"/>
      <c r="GH171" s="542"/>
      <c r="GI171" s="542"/>
      <c r="GJ171" s="542"/>
      <c r="GK171" s="542"/>
      <c r="GL171" s="542"/>
      <c r="GM171" s="542"/>
      <c r="GN171" s="542"/>
      <c r="GO171" s="542"/>
      <c r="GP171" s="542"/>
      <c r="GQ171" s="542"/>
      <c r="GR171" s="542"/>
      <c r="GS171" s="542"/>
      <c r="GT171" s="542"/>
      <c r="GU171" s="542"/>
      <c r="GV171" s="542"/>
      <c r="GW171" s="542"/>
      <c r="GX171" s="542"/>
      <c r="GY171" s="542"/>
      <c r="GZ171" s="542"/>
      <c r="HA171" s="542"/>
      <c r="HB171" s="542"/>
      <c r="HC171" s="542"/>
      <c r="HD171" s="542"/>
      <c r="HE171" s="542"/>
      <c r="HF171" s="542"/>
      <c r="HG171" s="542"/>
      <c r="HH171" s="542"/>
      <c r="HI171" s="542"/>
      <c r="HJ171" s="542"/>
      <c r="HK171" s="542"/>
      <c r="HL171" s="542"/>
      <c r="HM171" s="542"/>
      <c r="HN171" s="542"/>
      <c r="HO171" s="542"/>
      <c r="HP171" s="542"/>
      <c r="HQ171" s="542"/>
      <c r="HR171" s="542"/>
      <c r="HS171" s="542"/>
      <c r="HT171" s="542"/>
      <c r="HU171" s="542"/>
      <c r="HV171" s="542"/>
      <c r="HW171" s="542"/>
      <c r="HX171" s="542"/>
      <c r="HY171" s="542"/>
      <c r="HZ171" s="542"/>
      <c r="IA171" s="542"/>
      <c r="IB171" s="542"/>
      <c r="IC171" s="542"/>
      <c r="ID171" s="542"/>
      <c r="IE171" s="542"/>
      <c r="IF171" s="542"/>
      <c r="IG171" s="542"/>
      <c r="IH171" s="542"/>
      <c r="II171" s="542"/>
      <c r="IJ171" s="542"/>
      <c r="IK171" s="542"/>
      <c r="IL171" s="542"/>
      <c r="IM171" s="542"/>
      <c r="IN171" s="542"/>
      <c r="IO171" s="542"/>
      <c r="IP171" s="542"/>
      <c r="IQ171" s="542"/>
      <c r="IR171" s="542"/>
      <c r="IS171" s="542"/>
      <c r="IT171" s="542"/>
      <c r="IU171" s="542"/>
      <c r="IV171" s="542"/>
    </row>
    <row r="172" spans="1:14" s="507" customFormat="1" ht="72" customHeight="1">
      <c r="A172" s="1412">
        <v>166</v>
      </c>
      <c r="B172" s="543"/>
      <c r="C172" s="554">
        <v>1</v>
      </c>
      <c r="D172" s="549" t="s">
        <v>1250</v>
      </c>
      <c r="E172" s="544"/>
      <c r="F172" s="550">
        <v>2000</v>
      </c>
      <c r="G172" s="551"/>
      <c r="H172" s="802"/>
      <c r="I172" s="786">
        <f>400+3500+400</f>
        <v>4300</v>
      </c>
      <c r="J172" s="551">
        <v>1900</v>
      </c>
      <c r="K172" s="1057">
        <v>100</v>
      </c>
      <c r="L172" s="786">
        <f t="shared" si="11"/>
        <v>2000</v>
      </c>
      <c r="M172" s="715"/>
      <c r="N172" s="519"/>
    </row>
    <row r="173" spans="1:14" s="507" customFormat="1" ht="21.75" customHeight="1">
      <c r="A173" s="1412">
        <v>167</v>
      </c>
      <c r="B173" s="543"/>
      <c r="C173" s="554"/>
      <c r="D173" s="646" t="s">
        <v>702</v>
      </c>
      <c r="E173" s="544" t="s">
        <v>24</v>
      </c>
      <c r="F173" s="550"/>
      <c r="G173" s="551"/>
      <c r="H173" s="802"/>
      <c r="I173" s="786"/>
      <c r="J173" s="551"/>
      <c r="K173" s="1057"/>
      <c r="L173" s="786">
        <f t="shared" si="11"/>
        <v>0</v>
      </c>
      <c r="M173" s="715"/>
      <c r="N173" s="519"/>
    </row>
    <row r="174" spans="1:14" s="507" customFormat="1" ht="90" customHeight="1">
      <c r="A174" s="1412">
        <v>168</v>
      </c>
      <c r="B174" s="543"/>
      <c r="C174" s="554">
        <v>2</v>
      </c>
      <c r="D174" s="549" t="s">
        <v>1251</v>
      </c>
      <c r="E174" s="544"/>
      <c r="F174" s="550">
        <v>2294</v>
      </c>
      <c r="G174" s="551"/>
      <c r="H174" s="802"/>
      <c r="I174" s="786"/>
      <c r="J174" s="551">
        <v>2294</v>
      </c>
      <c r="K174" s="1057"/>
      <c r="L174" s="786">
        <f t="shared" si="11"/>
        <v>2294</v>
      </c>
      <c r="M174" s="715"/>
      <c r="N174" s="519"/>
    </row>
    <row r="175" spans="1:14" s="507" customFormat="1" ht="19.5" customHeight="1">
      <c r="A175" s="1412">
        <v>169</v>
      </c>
      <c r="B175" s="543"/>
      <c r="C175" s="554">
        <v>3</v>
      </c>
      <c r="D175" s="549" t="s">
        <v>1153</v>
      </c>
      <c r="E175" s="544"/>
      <c r="F175" s="550">
        <v>1000</v>
      </c>
      <c r="G175" s="551"/>
      <c r="H175" s="802"/>
      <c r="I175" s="786"/>
      <c r="J175" s="551"/>
      <c r="K175" s="1057">
        <v>1000</v>
      </c>
      <c r="L175" s="786">
        <f t="shared" si="11"/>
        <v>1000</v>
      </c>
      <c r="M175" s="715"/>
      <c r="N175" s="519"/>
    </row>
    <row r="176" spans="1:14" s="507" customFormat="1" ht="21.75" customHeight="1">
      <c r="A176" s="1412">
        <v>170</v>
      </c>
      <c r="B176" s="543"/>
      <c r="C176" s="554"/>
      <c r="D176" s="646" t="s">
        <v>1004</v>
      </c>
      <c r="E176" s="544" t="s">
        <v>24</v>
      </c>
      <c r="F176" s="550"/>
      <c r="G176" s="551"/>
      <c r="H176" s="802"/>
      <c r="I176" s="786"/>
      <c r="J176" s="551"/>
      <c r="K176" s="1057"/>
      <c r="L176" s="786">
        <f t="shared" si="11"/>
        <v>0</v>
      </c>
      <c r="M176" s="715"/>
      <c r="N176" s="519"/>
    </row>
    <row r="177" spans="1:14" s="507" customFormat="1" ht="81.75" customHeight="1">
      <c r="A177" s="1412">
        <v>171</v>
      </c>
      <c r="B177" s="543"/>
      <c r="C177" s="554">
        <v>4</v>
      </c>
      <c r="D177" s="549" t="s">
        <v>1252</v>
      </c>
      <c r="E177" s="544"/>
      <c r="F177" s="550">
        <v>2346</v>
      </c>
      <c r="G177" s="551"/>
      <c r="H177" s="802"/>
      <c r="I177" s="786"/>
      <c r="J177" s="551">
        <v>2346</v>
      </c>
      <c r="K177" s="1057"/>
      <c r="L177" s="786">
        <f t="shared" si="11"/>
        <v>2346</v>
      </c>
      <c r="M177" s="715"/>
      <c r="N177" s="519"/>
    </row>
    <row r="178" spans="1:14" s="507" customFormat="1" ht="21.75" customHeight="1">
      <c r="A178" s="1412">
        <v>172</v>
      </c>
      <c r="B178" s="543">
        <v>4</v>
      </c>
      <c r="C178" s="1440"/>
      <c r="D178" s="546" t="s">
        <v>465</v>
      </c>
      <c r="E178" s="544" t="s">
        <v>24</v>
      </c>
      <c r="F178" s="552"/>
      <c r="G178" s="548"/>
      <c r="H178" s="801"/>
      <c r="I178" s="785"/>
      <c r="J178" s="548"/>
      <c r="K178" s="1056"/>
      <c r="L178" s="786"/>
      <c r="M178" s="718"/>
      <c r="N178" s="519"/>
    </row>
    <row r="179" spans="1:14" s="542" customFormat="1" ht="148.5" customHeight="1">
      <c r="A179" s="1412">
        <v>173</v>
      </c>
      <c r="B179" s="543"/>
      <c r="C179" s="554">
        <v>1</v>
      </c>
      <c r="D179" s="549" t="s">
        <v>1091</v>
      </c>
      <c r="E179" s="544"/>
      <c r="F179" s="550">
        <v>5260</v>
      </c>
      <c r="G179" s="551"/>
      <c r="H179" s="802"/>
      <c r="I179" s="786">
        <v>1500</v>
      </c>
      <c r="J179" s="551">
        <v>5260</v>
      </c>
      <c r="K179" s="1057"/>
      <c r="L179" s="786">
        <f t="shared" si="11"/>
        <v>5260</v>
      </c>
      <c r="M179" s="715"/>
      <c r="N179" s="519"/>
    </row>
    <row r="180" spans="1:14" s="542" customFormat="1" ht="17.25">
      <c r="A180" s="1412">
        <v>174</v>
      </c>
      <c r="B180" s="543"/>
      <c r="C180" s="554"/>
      <c r="D180" s="646" t="s">
        <v>703</v>
      </c>
      <c r="E180" s="544" t="s">
        <v>24</v>
      </c>
      <c r="F180" s="550"/>
      <c r="G180" s="551"/>
      <c r="H180" s="802"/>
      <c r="I180" s="786"/>
      <c r="J180" s="551"/>
      <c r="K180" s="1057"/>
      <c r="L180" s="786">
        <f t="shared" si="11"/>
        <v>0</v>
      </c>
      <c r="M180" s="715"/>
      <c r="N180" s="519"/>
    </row>
    <row r="181" spans="1:14" s="542" customFormat="1" ht="155.25" customHeight="1">
      <c r="A181" s="1412">
        <v>175</v>
      </c>
      <c r="B181" s="543"/>
      <c r="C181" s="554">
        <v>2</v>
      </c>
      <c r="D181" s="549" t="s">
        <v>1092</v>
      </c>
      <c r="E181" s="544"/>
      <c r="F181" s="550">
        <v>2167</v>
      </c>
      <c r="G181" s="551"/>
      <c r="H181" s="802"/>
      <c r="I181" s="786"/>
      <c r="J181" s="551">
        <v>2602</v>
      </c>
      <c r="K181" s="1057">
        <v>-435</v>
      </c>
      <c r="L181" s="786">
        <f t="shared" si="11"/>
        <v>2167</v>
      </c>
      <c r="M181" s="715"/>
      <c r="N181" s="519"/>
    </row>
    <row r="182" spans="1:14" s="542" customFormat="1" ht="19.5" customHeight="1">
      <c r="A182" s="1412">
        <v>176</v>
      </c>
      <c r="B182" s="543"/>
      <c r="C182" s="554">
        <v>3</v>
      </c>
      <c r="D182" s="549" t="s">
        <v>1159</v>
      </c>
      <c r="E182" s="544"/>
      <c r="F182" s="550">
        <v>435</v>
      </c>
      <c r="G182" s="551"/>
      <c r="H182" s="802"/>
      <c r="I182" s="786"/>
      <c r="J182" s="551"/>
      <c r="K182" s="1057">
        <v>435</v>
      </c>
      <c r="L182" s="786">
        <f t="shared" si="11"/>
        <v>435</v>
      </c>
      <c r="M182" s="715"/>
      <c r="N182" s="519"/>
    </row>
    <row r="183" spans="1:14" s="542" customFormat="1" ht="22.5" customHeight="1">
      <c r="A183" s="1412">
        <v>177</v>
      </c>
      <c r="B183" s="543">
        <v>5</v>
      </c>
      <c r="C183" s="1440"/>
      <c r="D183" s="546" t="s">
        <v>466</v>
      </c>
      <c r="E183" s="544" t="s">
        <v>24</v>
      </c>
      <c r="F183" s="552"/>
      <c r="G183" s="548"/>
      <c r="H183" s="801"/>
      <c r="I183" s="785"/>
      <c r="J183" s="548"/>
      <c r="K183" s="1056"/>
      <c r="L183" s="786"/>
      <c r="M183" s="718"/>
      <c r="N183" s="519"/>
    </row>
    <row r="184" spans="1:14" s="507" customFormat="1" ht="116.25">
      <c r="A184" s="1412">
        <v>178</v>
      </c>
      <c r="B184" s="543"/>
      <c r="C184" s="554">
        <v>1</v>
      </c>
      <c r="D184" s="549" t="s">
        <v>1005</v>
      </c>
      <c r="E184" s="544"/>
      <c r="F184" s="550">
        <v>2265</v>
      </c>
      <c r="G184" s="551"/>
      <c r="H184" s="802"/>
      <c r="I184" s="786">
        <f>1500+1500</f>
        <v>3000</v>
      </c>
      <c r="J184" s="551">
        <v>2265</v>
      </c>
      <c r="K184" s="1057"/>
      <c r="L184" s="786">
        <f t="shared" si="11"/>
        <v>2265</v>
      </c>
      <c r="M184" s="715"/>
      <c r="N184" s="519"/>
    </row>
    <row r="185" spans="1:14" s="507" customFormat="1" ht="17.25">
      <c r="A185" s="1412">
        <v>179</v>
      </c>
      <c r="B185" s="543"/>
      <c r="C185" s="554">
        <v>2</v>
      </c>
      <c r="D185" s="549" t="s">
        <v>851</v>
      </c>
      <c r="E185" s="544"/>
      <c r="F185" s="550">
        <v>255</v>
      </c>
      <c r="G185" s="551"/>
      <c r="H185" s="802"/>
      <c r="I185" s="786"/>
      <c r="J185" s="551">
        <v>255</v>
      </c>
      <c r="K185" s="1057"/>
      <c r="L185" s="786">
        <f t="shared" si="11"/>
        <v>255</v>
      </c>
      <c r="M185" s="715"/>
      <c r="N185" s="519"/>
    </row>
    <row r="186" spans="1:14" s="507" customFormat="1" ht="21.75" customHeight="1">
      <c r="A186" s="1412">
        <v>180</v>
      </c>
      <c r="B186" s="543"/>
      <c r="C186" s="554"/>
      <c r="D186" s="646" t="s">
        <v>704</v>
      </c>
      <c r="E186" s="544"/>
      <c r="F186" s="550"/>
      <c r="G186" s="551"/>
      <c r="H186" s="802"/>
      <c r="I186" s="786"/>
      <c r="J186" s="551"/>
      <c r="K186" s="1057"/>
      <c r="L186" s="786"/>
      <c r="M186" s="715"/>
      <c r="N186" s="519"/>
    </row>
    <row r="187" spans="1:14" s="507" customFormat="1" ht="99.75">
      <c r="A187" s="1412">
        <v>181</v>
      </c>
      <c r="B187" s="543"/>
      <c r="C187" s="554">
        <v>3</v>
      </c>
      <c r="D187" s="549" t="s">
        <v>1070</v>
      </c>
      <c r="E187" s="544"/>
      <c r="F187" s="550">
        <v>1950</v>
      </c>
      <c r="G187" s="551"/>
      <c r="H187" s="802"/>
      <c r="I187" s="786"/>
      <c r="J187" s="551">
        <v>1950</v>
      </c>
      <c r="K187" s="1057"/>
      <c r="L187" s="786">
        <f t="shared" si="11"/>
        <v>1950</v>
      </c>
      <c r="M187" s="715"/>
      <c r="N187" s="519"/>
    </row>
    <row r="188" spans="1:14" s="1423" customFormat="1" ht="19.5" customHeight="1">
      <c r="A188" s="1412">
        <v>182</v>
      </c>
      <c r="B188" s="1413"/>
      <c r="C188" s="1414">
        <v>4</v>
      </c>
      <c r="D188" s="724" t="s">
        <v>861</v>
      </c>
      <c r="E188" s="1415"/>
      <c r="F188" s="1416">
        <v>450</v>
      </c>
      <c r="G188" s="1417"/>
      <c r="H188" s="1418"/>
      <c r="I188" s="1419"/>
      <c r="J188" s="1417">
        <v>450</v>
      </c>
      <c r="K188" s="1420"/>
      <c r="L188" s="1419">
        <f t="shared" si="11"/>
        <v>450</v>
      </c>
      <c r="M188" s="1421"/>
      <c r="N188" s="1422"/>
    </row>
    <row r="189" spans="1:14" s="507" customFormat="1" ht="17.25">
      <c r="A189" s="1412">
        <v>183</v>
      </c>
      <c r="B189" s="543"/>
      <c r="C189" s="554">
        <v>5</v>
      </c>
      <c r="D189" s="549" t="s">
        <v>1006</v>
      </c>
      <c r="E189" s="544"/>
      <c r="F189" s="550">
        <v>200</v>
      </c>
      <c r="G189" s="551"/>
      <c r="H189" s="802"/>
      <c r="I189" s="786"/>
      <c r="J189" s="551">
        <v>200</v>
      </c>
      <c r="K189" s="1057"/>
      <c r="L189" s="786">
        <f t="shared" si="11"/>
        <v>200</v>
      </c>
      <c r="M189" s="715"/>
      <c r="N189" s="519"/>
    </row>
    <row r="190" spans="1:14" s="507" customFormat="1" ht="22.5" customHeight="1">
      <c r="A190" s="1412">
        <v>184</v>
      </c>
      <c r="B190" s="543">
        <v>6</v>
      </c>
      <c r="C190" s="1440"/>
      <c r="D190" s="546" t="s">
        <v>467</v>
      </c>
      <c r="E190" s="544" t="s">
        <v>24</v>
      </c>
      <c r="F190" s="552"/>
      <c r="G190" s="548"/>
      <c r="H190" s="801"/>
      <c r="I190" s="785"/>
      <c r="J190" s="531"/>
      <c r="K190" s="1056"/>
      <c r="L190" s="786"/>
      <c r="M190" s="718"/>
      <c r="N190" s="519"/>
    </row>
    <row r="191" spans="1:14" s="542" customFormat="1" ht="66" customHeight="1">
      <c r="A191" s="1412">
        <v>185</v>
      </c>
      <c r="B191" s="543"/>
      <c r="C191" s="554">
        <v>1</v>
      </c>
      <c r="D191" s="549" t="s">
        <v>1085</v>
      </c>
      <c r="E191" s="544"/>
      <c r="F191" s="550">
        <v>3033</v>
      </c>
      <c r="G191" s="551"/>
      <c r="H191" s="802"/>
      <c r="I191" s="786">
        <v>400</v>
      </c>
      <c r="J191" s="551">
        <v>3033</v>
      </c>
      <c r="K191" s="1057"/>
      <c r="L191" s="786">
        <f t="shared" si="11"/>
        <v>3033</v>
      </c>
      <c r="M191" s="715"/>
      <c r="N191" s="519"/>
    </row>
    <row r="192" spans="1:14" s="542" customFormat="1" ht="21.75" customHeight="1">
      <c r="A192" s="1412">
        <v>186</v>
      </c>
      <c r="B192" s="543"/>
      <c r="C192" s="554"/>
      <c r="D192" s="646" t="s">
        <v>705</v>
      </c>
      <c r="E192" s="544"/>
      <c r="F192" s="550"/>
      <c r="G192" s="551"/>
      <c r="H192" s="802"/>
      <c r="I192" s="786"/>
      <c r="J192" s="551"/>
      <c r="K192" s="1057"/>
      <c r="L192" s="786"/>
      <c r="M192" s="715"/>
      <c r="N192" s="519"/>
    </row>
    <row r="193" spans="1:14" s="542" customFormat="1" ht="51" customHeight="1">
      <c r="A193" s="1412">
        <v>187</v>
      </c>
      <c r="B193" s="543"/>
      <c r="C193" s="554">
        <v>2</v>
      </c>
      <c r="D193" s="549" t="s">
        <v>706</v>
      </c>
      <c r="E193" s="544"/>
      <c r="F193" s="550">
        <v>1290</v>
      </c>
      <c r="G193" s="551"/>
      <c r="H193" s="802"/>
      <c r="I193" s="786"/>
      <c r="J193" s="551">
        <v>1290</v>
      </c>
      <c r="K193" s="1057"/>
      <c r="L193" s="786">
        <f t="shared" si="11"/>
        <v>1290</v>
      </c>
      <c r="M193" s="715"/>
      <c r="N193" s="519"/>
    </row>
    <row r="194" spans="1:14" s="507" customFormat="1" ht="34.5">
      <c r="A194" s="1412">
        <v>188</v>
      </c>
      <c r="B194" s="555">
        <v>7</v>
      </c>
      <c r="C194" s="554"/>
      <c r="D194" s="556" t="s">
        <v>482</v>
      </c>
      <c r="E194" s="554" t="s">
        <v>24</v>
      </c>
      <c r="F194" s="557"/>
      <c r="G194" s="531"/>
      <c r="H194" s="798"/>
      <c r="I194" s="782"/>
      <c r="J194" s="531"/>
      <c r="K194" s="1054"/>
      <c r="L194" s="786"/>
      <c r="M194" s="715"/>
      <c r="N194" s="519"/>
    </row>
    <row r="195" spans="1:14" s="507" customFormat="1" ht="17.25">
      <c r="A195" s="1412">
        <v>189</v>
      </c>
      <c r="B195" s="555"/>
      <c r="C195" s="554"/>
      <c r="D195" s="549" t="s">
        <v>708</v>
      </c>
      <c r="E195" s="554"/>
      <c r="F195" s="557"/>
      <c r="G195" s="531"/>
      <c r="H195" s="798"/>
      <c r="I195" s="782"/>
      <c r="J195" s="531"/>
      <c r="K195" s="1054"/>
      <c r="L195" s="786"/>
      <c r="M195" s="715"/>
      <c r="N195" s="519"/>
    </row>
    <row r="196" spans="1:14" s="507" customFormat="1" ht="33.75">
      <c r="A196" s="1412">
        <v>190</v>
      </c>
      <c r="B196" s="555"/>
      <c r="C196" s="554">
        <v>1</v>
      </c>
      <c r="D196" s="549" t="s">
        <v>709</v>
      </c>
      <c r="E196" s="554"/>
      <c r="F196" s="550">
        <v>1050</v>
      </c>
      <c r="G196" s="551"/>
      <c r="H196" s="802"/>
      <c r="I196" s="786">
        <v>1000</v>
      </c>
      <c r="J196" s="551">
        <v>210</v>
      </c>
      <c r="K196" s="1057">
        <v>840</v>
      </c>
      <c r="L196" s="786">
        <f t="shared" si="11"/>
        <v>1050</v>
      </c>
      <c r="M196" s="715"/>
      <c r="N196" s="519"/>
    </row>
    <row r="197" spans="1:14" s="507" customFormat="1" ht="17.25">
      <c r="A197" s="1412">
        <v>191</v>
      </c>
      <c r="B197" s="555"/>
      <c r="C197" s="554"/>
      <c r="D197" s="549" t="s">
        <v>710</v>
      </c>
      <c r="E197" s="554"/>
      <c r="F197" s="550"/>
      <c r="G197" s="551"/>
      <c r="H197" s="802"/>
      <c r="I197" s="786"/>
      <c r="J197" s="551"/>
      <c r="K197" s="1057"/>
      <c r="L197" s="786"/>
      <c r="M197" s="715"/>
      <c r="N197" s="519"/>
    </row>
    <row r="198" spans="1:14" s="507" customFormat="1" ht="50.25">
      <c r="A198" s="1412">
        <v>192</v>
      </c>
      <c r="B198" s="555"/>
      <c r="C198" s="554">
        <v>2</v>
      </c>
      <c r="D198" s="549" t="s">
        <v>1253</v>
      </c>
      <c r="E198" s="554"/>
      <c r="F198" s="550">
        <v>1850</v>
      </c>
      <c r="G198" s="551"/>
      <c r="H198" s="802"/>
      <c r="I198" s="786"/>
      <c r="J198" s="551">
        <v>490</v>
      </c>
      <c r="K198" s="1057">
        <v>1360</v>
      </c>
      <c r="L198" s="786">
        <f t="shared" si="11"/>
        <v>1850</v>
      </c>
      <c r="M198" s="715"/>
      <c r="N198" s="519"/>
    </row>
    <row r="199" spans="1:14" s="507" customFormat="1" ht="17.25">
      <c r="A199" s="1412">
        <v>193</v>
      </c>
      <c r="B199" s="555"/>
      <c r="C199" s="554"/>
      <c r="D199" s="549" t="s">
        <v>711</v>
      </c>
      <c r="E199" s="554"/>
      <c r="F199" s="550"/>
      <c r="G199" s="551"/>
      <c r="H199" s="802"/>
      <c r="I199" s="786"/>
      <c r="J199" s="551"/>
      <c r="K199" s="1057"/>
      <c r="L199" s="786"/>
      <c r="M199" s="715"/>
      <c r="N199" s="519"/>
    </row>
    <row r="200" spans="1:14" s="507" customFormat="1" ht="50.25">
      <c r="A200" s="1412">
        <v>194</v>
      </c>
      <c r="B200" s="555"/>
      <c r="C200" s="554">
        <v>3</v>
      </c>
      <c r="D200" s="549" t="s">
        <v>1254</v>
      </c>
      <c r="E200" s="554"/>
      <c r="F200" s="550">
        <v>2850</v>
      </c>
      <c r="G200" s="551"/>
      <c r="H200" s="802"/>
      <c r="I200" s="786"/>
      <c r="J200" s="551">
        <v>680</v>
      </c>
      <c r="K200" s="1057">
        <v>2170</v>
      </c>
      <c r="L200" s="786">
        <f t="shared" si="11"/>
        <v>2850</v>
      </c>
      <c r="M200" s="715"/>
      <c r="N200" s="519"/>
    </row>
    <row r="201" spans="1:14" s="507" customFormat="1" ht="17.25">
      <c r="A201" s="1412">
        <v>195</v>
      </c>
      <c r="B201" s="555"/>
      <c r="C201" s="554"/>
      <c r="D201" s="549" t="s">
        <v>712</v>
      </c>
      <c r="E201" s="554"/>
      <c r="F201" s="550"/>
      <c r="G201" s="551"/>
      <c r="H201" s="802"/>
      <c r="I201" s="786"/>
      <c r="J201" s="551"/>
      <c r="K201" s="1057"/>
      <c r="L201" s="786"/>
      <c r="M201" s="715"/>
      <c r="N201" s="519"/>
    </row>
    <row r="202" spans="1:14" s="507" customFormat="1" ht="66.75">
      <c r="A202" s="1412">
        <v>196</v>
      </c>
      <c r="B202" s="555"/>
      <c r="C202" s="554">
        <v>4</v>
      </c>
      <c r="D202" s="549" t="s">
        <v>1255</v>
      </c>
      <c r="E202" s="554"/>
      <c r="F202" s="550">
        <v>2500</v>
      </c>
      <c r="G202" s="551"/>
      <c r="H202" s="802"/>
      <c r="I202" s="786"/>
      <c r="J202" s="551">
        <v>640</v>
      </c>
      <c r="K202" s="1057">
        <v>1860</v>
      </c>
      <c r="L202" s="786">
        <f t="shared" si="11"/>
        <v>2500</v>
      </c>
      <c r="M202" s="715"/>
      <c r="N202" s="519"/>
    </row>
    <row r="203" spans="1:14" s="507" customFormat="1" ht="17.25">
      <c r="A203" s="1412">
        <v>197</v>
      </c>
      <c r="B203" s="555"/>
      <c r="C203" s="554"/>
      <c r="D203" s="549" t="s">
        <v>713</v>
      </c>
      <c r="E203" s="554"/>
      <c r="F203" s="550"/>
      <c r="G203" s="551"/>
      <c r="H203" s="802"/>
      <c r="I203" s="786"/>
      <c r="J203" s="551"/>
      <c r="K203" s="1057"/>
      <c r="L203" s="786"/>
      <c r="M203" s="715"/>
      <c r="N203" s="519"/>
    </row>
    <row r="204" spans="1:14" s="507" customFormat="1" ht="33.75">
      <c r="A204" s="1412">
        <v>198</v>
      </c>
      <c r="B204" s="555"/>
      <c r="C204" s="554">
        <v>5</v>
      </c>
      <c r="D204" s="549" t="s">
        <v>1256</v>
      </c>
      <c r="E204" s="554"/>
      <c r="F204" s="550">
        <v>1950</v>
      </c>
      <c r="G204" s="551"/>
      <c r="H204" s="802"/>
      <c r="I204" s="786"/>
      <c r="J204" s="551">
        <v>480</v>
      </c>
      <c r="K204" s="1057">
        <v>1470</v>
      </c>
      <c r="L204" s="786">
        <f t="shared" si="11"/>
        <v>1950</v>
      </c>
      <c r="M204" s="715"/>
      <c r="N204" s="519"/>
    </row>
    <row r="205" spans="1:14" s="507" customFormat="1" ht="17.25">
      <c r="A205" s="1412">
        <v>199</v>
      </c>
      <c r="B205" s="555"/>
      <c r="C205" s="554"/>
      <c r="D205" s="558" t="s">
        <v>582</v>
      </c>
      <c r="E205" s="554"/>
      <c r="F205" s="550"/>
      <c r="G205" s="551"/>
      <c r="H205" s="802"/>
      <c r="I205" s="786"/>
      <c r="J205" s="551"/>
      <c r="K205" s="1057"/>
      <c r="L205" s="786"/>
      <c r="M205" s="715"/>
      <c r="N205" s="519"/>
    </row>
    <row r="206" spans="1:14" s="507" customFormat="1" ht="90" customHeight="1">
      <c r="A206" s="1412">
        <v>200</v>
      </c>
      <c r="B206" s="543"/>
      <c r="C206" s="554">
        <v>6</v>
      </c>
      <c r="D206" s="549" t="s">
        <v>1257</v>
      </c>
      <c r="E206" s="544"/>
      <c r="F206" s="550">
        <v>2900</v>
      </c>
      <c r="G206" s="551"/>
      <c r="H206" s="802"/>
      <c r="I206" s="786">
        <v>2000</v>
      </c>
      <c r="J206" s="551">
        <v>1150</v>
      </c>
      <c r="K206" s="1057">
        <v>1750</v>
      </c>
      <c r="L206" s="786">
        <f t="shared" si="11"/>
        <v>2900</v>
      </c>
      <c r="M206" s="715"/>
      <c r="N206" s="519"/>
    </row>
    <row r="207" spans="1:14" s="507" customFormat="1" ht="19.5" customHeight="1">
      <c r="A207" s="1412">
        <v>201</v>
      </c>
      <c r="B207" s="543"/>
      <c r="C207" s="554">
        <v>7</v>
      </c>
      <c r="D207" s="549" t="s">
        <v>1065</v>
      </c>
      <c r="E207" s="544"/>
      <c r="F207" s="550">
        <v>400</v>
      </c>
      <c r="G207" s="551"/>
      <c r="H207" s="802"/>
      <c r="I207" s="786"/>
      <c r="J207" s="551">
        <v>400</v>
      </c>
      <c r="K207" s="1057"/>
      <c r="L207" s="786">
        <f t="shared" si="11"/>
        <v>400</v>
      </c>
      <c r="M207" s="715"/>
      <c r="N207" s="519"/>
    </row>
    <row r="208" spans="1:14" s="507" customFormat="1" ht="19.5" customHeight="1">
      <c r="A208" s="1412">
        <v>202</v>
      </c>
      <c r="B208" s="543"/>
      <c r="C208" s="554">
        <v>8</v>
      </c>
      <c r="D208" s="549" t="s">
        <v>1086</v>
      </c>
      <c r="E208" s="544"/>
      <c r="F208" s="550">
        <v>750</v>
      </c>
      <c r="G208" s="551"/>
      <c r="H208" s="802"/>
      <c r="I208" s="786"/>
      <c r="J208" s="551">
        <v>750</v>
      </c>
      <c r="K208" s="1057"/>
      <c r="L208" s="786">
        <f t="shared" si="11"/>
        <v>750</v>
      </c>
      <c r="M208" s="715"/>
      <c r="N208" s="519"/>
    </row>
    <row r="209" spans="1:14" s="507" customFormat="1" ht="21.75" customHeight="1">
      <c r="A209" s="1412">
        <v>203</v>
      </c>
      <c r="B209" s="543">
        <v>8</v>
      </c>
      <c r="C209" s="1440"/>
      <c r="D209" s="1424" t="s">
        <v>164</v>
      </c>
      <c r="E209" s="544" t="s">
        <v>24</v>
      </c>
      <c r="F209" s="552"/>
      <c r="G209" s="548"/>
      <c r="H209" s="801"/>
      <c r="I209" s="785"/>
      <c r="J209" s="548"/>
      <c r="K209" s="1056"/>
      <c r="L209" s="786"/>
      <c r="M209" s="718"/>
      <c r="N209" s="519"/>
    </row>
    <row r="210" spans="1:14" s="507" customFormat="1" ht="18" customHeight="1">
      <c r="A210" s="1412">
        <v>204</v>
      </c>
      <c r="B210" s="543"/>
      <c r="C210" s="554">
        <v>1</v>
      </c>
      <c r="D210" s="549" t="s">
        <v>707</v>
      </c>
      <c r="E210" s="544"/>
      <c r="F210" s="550">
        <v>600</v>
      </c>
      <c r="G210" s="551"/>
      <c r="H210" s="802"/>
      <c r="I210" s="786">
        <v>600</v>
      </c>
      <c r="J210" s="551">
        <v>600</v>
      </c>
      <c r="K210" s="1057"/>
      <c r="L210" s="786">
        <f t="shared" si="11"/>
        <v>600</v>
      </c>
      <c r="M210" s="715"/>
      <c r="N210" s="519"/>
    </row>
    <row r="211" spans="1:14" s="507" customFormat="1" ht="85.5" customHeight="1">
      <c r="A211" s="1412">
        <v>205</v>
      </c>
      <c r="B211" s="543"/>
      <c r="C211" s="554">
        <v>2</v>
      </c>
      <c r="D211" s="549" t="s">
        <v>1258</v>
      </c>
      <c r="E211" s="544"/>
      <c r="F211" s="550">
        <v>1500</v>
      </c>
      <c r="G211" s="551"/>
      <c r="H211" s="802"/>
      <c r="I211" s="786"/>
      <c r="J211" s="551">
        <v>1500</v>
      </c>
      <c r="K211" s="1057"/>
      <c r="L211" s="786">
        <f t="shared" si="11"/>
        <v>1500</v>
      </c>
      <c r="M211" s="715"/>
      <c r="N211" s="519"/>
    </row>
    <row r="212" spans="1:14" s="507" customFormat="1" ht="21.75" customHeight="1">
      <c r="A212" s="1412">
        <v>206</v>
      </c>
      <c r="B212" s="543">
        <v>9</v>
      </c>
      <c r="C212" s="1440"/>
      <c r="D212" s="546" t="s">
        <v>458</v>
      </c>
      <c r="E212" s="544" t="s">
        <v>24</v>
      </c>
      <c r="F212" s="552"/>
      <c r="G212" s="548"/>
      <c r="H212" s="801"/>
      <c r="I212" s="785"/>
      <c r="J212" s="548"/>
      <c r="K212" s="1056"/>
      <c r="L212" s="786"/>
      <c r="M212" s="718"/>
      <c r="N212" s="519"/>
    </row>
    <row r="213" spans="1:14" s="507" customFormat="1" ht="71.25" customHeight="1">
      <c r="A213" s="1412">
        <v>207</v>
      </c>
      <c r="B213" s="543"/>
      <c r="C213" s="554">
        <v>1</v>
      </c>
      <c r="D213" s="549" t="s">
        <v>1259</v>
      </c>
      <c r="E213" s="544"/>
      <c r="F213" s="550">
        <v>1796</v>
      </c>
      <c r="G213" s="551"/>
      <c r="H213" s="802"/>
      <c r="I213" s="786">
        <v>1500</v>
      </c>
      <c r="J213" s="551">
        <v>1796</v>
      </c>
      <c r="K213" s="1057"/>
      <c r="L213" s="786">
        <f t="shared" si="11"/>
        <v>1796</v>
      </c>
      <c r="M213" s="715"/>
      <c r="N213" s="519"/>
    </row>
    <row r="214" spans="1:14" s="507" customFormat="1" ht="18" customHeight="1">
      <c r="A214" s="1412">
        <v>208</v>
      </c>
      <c r="B214" s="543"/>
      <c r="C214" s="554">
        <v>2</v>
      </c>
      <c r="D214" s="549" t="s">
        <v>715</v>
      </c>
      <c r="E214" s="544"/>
      <c r="F214" s="550">
        <v>200</v>
      </c>
      <c r="G214" s="551"/>
      <c r="H214" s="802"/>
      <c r="I214" s="786"/>
      <c r="J214" s="551">
        <v>200</v>
      </c>
      <c r="K214" s="1057"/>
      <c r="L214" s="786">
        <f t="shared" si="11"/>
        <v>200</v>
      </c>
      <c r="M214" s="715"/>
      <c r="N214" s="519"/>
    </row>
    <row r="215" spans="1:14" s="507" customFormat="1" ht="18" customHeight="1">
      <c r="A215" s="1412">
        <v>209</v>
      </c>
      <c r="B215" s="543"/>
      <c r="C215" s="554">
        <v>3</v>
      </c>
      <c r="D215" s="549" t="s">
        <v>716</v>
      </c>
      <c r="E215" s="544"/>
      <c r="F215" s="550">
        <v>200</v>
      </c>
      <c r="G215" s="551"/>
      <c r="H215" s="802"/>
      <c r="I215" s="786"/>
      <c r="J215" s="551">
        <v>200</v>
      </c>
      <c r="K215" s="1057"/>
      <c r="L215" s="786">
        <f t="shared" si="11"/>
        <v>200</v>
      </c>
      <c r="M215" s="715"/>
      <c r="N215" s="519"/>
    </row>
    <row r="216" spans="1:14" s="507" customFormat="1" ht="18" customHeight="1">
      <c r="A216" s="1412">
        <v>210</v>
      </c>
      <c r="B216" s="543"/>
      <c r="C216" s="554">
        <v>4</v>
      </c>
      <c r="D216" s="549" t="s">
        <v>717</v>
      </c>
      <c r="E216" s="544"/>
      <c r="F216" s="550">
        <v>0</v>
      </c>
      <c r="G216" s="551"/>
      <c r="H216" s="802"/>
      <c r="I216" s="786"/>
      <c r="J216" s="551">
        <v>0</v>
      </c>
      <c r="K216" s="1057"/>
      <c r="L216" s="786">
        <f t="shared" si="11"/>
        <v>0</v>
      </c>
      <c r="M216" s="715"/>
      <c r="N216" s="519"/>
    </row>
    <row r="217" spans="1:14" s="507" customFormat="1" ht="33.75" customHeight="1">
      <c r="A217" s="1412">
        <v>211</v>
      </c>
      <c r="B217" s="543"/>
      <c r="C217" s="554">
        <v>5</v>
      </c>
      <c r="D217" s="549" t="s">
        <v>1021</v>
      </c>
      <c r="E217" s="544"/>
      <c r="F217" s="550">
        <v>0</v>
      </c>
      <c r="G217" s="551"/>
      <c r="H217" s="802"/>
      <c r="I217" s="786"/>
      <c r="J217" s="551">
        <v>0</v>
      </c>
      <c r="K217" s="1057"/>
      <c r="L217" s="786">
        <f t="shared" si="11"/>
        <v>0</v>
      </c>
      <c r="M217" s="715"/>
      <c r="N217" s="519"/>
    </row>
    <row r="218" spans="1:14" s="507" customFormat="1" ht="33.75" customHeight="1">
      <c r="A218" s="1412">
        <v>212</v>
      </c>
      <c r="B218" s="543"/>
      <c r="C218" s="554">
        <v>6</v>
      </c>
      <c r="D218" s="549" t="s">
        <v>1078</v>
      </c>
      <c r="E218" s="544"/>
      <c r="F218" s="550">
        <v>2887</v>
      </c>
      <c r="G218" s="551"/>
      <c r="H218" s="802"/>
      <c r="I218" s="786"/>
      <c r="J218" s="551">
        <v>2887</v>
      </c>
      <c r="K218" s="1057"/>
      <c r="L218" s="786">
        <f t="shared" si="11"/>
        <v>2887</v>
      </c>
      <c r="M218" s="715"/>
      <c r="N218" s="519"/>
    </row>
    <row r="219" spans="1:14" s="507" customFormat="1" ht="18" customHeight="1">
      <c r="A219" s="1412">
        <v>213</v>
      </c>
      <c r="B219" s="543"/>
      <c r="C219" s="554">
        <v>7</v>
      </c>
      <c r="D219" s="549" t="s">
        <v>718</v>
      </c>
      <c r="E219" s="544"/>
      <c r="F219" s="550">
        <v>4104</v>
      </c>
      <c r="G219" s="551"/>
      <c r="H219" s="802"/>
      <c r="I219" s="786"/>
      <c r="J219" s="551">
        <v>4104</v>
      </c>
      <c r="K219" s="1057"/>
      <c r="L219" s="786">
        <f t="shared" si="11"/>
        <v>4104</v>
      </c>
      <c r="M219" s="715"/>
      <c r="N219" s="519"/>
    </row>
    <row r="220" spans="1:14" s="507" customFormat="1" ht="18" customHeight="1">
      <c r="A220" s="1412">
        <v>214</v>
      </c>
      <c r="B220" s="543"/>
      <c r="C220" s="554">
        <v>8</v>
      </c>
      <c r="D220" s="549" t="s">
        <v>719</v>
      </c>
      <c r="E220" s="544"/>
      <c r="F220" s="550">
        <v>750</v>
      </c>
      <c r="G220" s="551"/>
      <c r="H220" s="802"/>
      <c r="I220" s="786"/>
      <c r="J220" s="551">
        <v>750</v>
      </c>
      <c r="K220" s="1057"/>
      <c r="L220" s="786">
        <f t="shared" si="11"/>
        <v>750</v>
      </c>
      <c r="M220" s="715"/>
      <c r="N220" s="519"/>
    </row>
    <row r="221" spans="1:14" s="507" customFormat="1" ht="18" customHeight="1">
      <c r="A221" s="1412">
        <v>215</v>
      </c>
      <c r="B221" s="543"/>
      <c r="C221" s="554">
        <v>9</v>
      </c>
      <c r="D221" s="549" t="s">
        <v>1087</v>
      </c>
      <c r="E221" s="544"/>
      <c r="F221" s="550">
        <v>2350</v>
      </c>
      <c r="G221" s="551"/>
      <c r="H221" s="802"/>
      <c r="I221" s="786"/>
      <c r="J221" s="551">
        <v>2350</v>
      </c>
      <c r="K221" s="1057"/>
      <c r="L221" s="786">
        <f t="shared" si="11"/>
        <v>2350</v>
      </c>
      <c r="M221" s="715"/>
      <c r="N221" s="519"/>
    </row>
    <row r="222" spans="1:14" s="507" customFormat="1" ht="18" customHeight="1">
      <c r="A222" s="1412">
        <v>216</v>
      </c>
      <c r="B222" s="543"/>
      <c r="C222" s="554">
        <v>10</v>
      </c>
      <c r="D222" s="549" t="s">
        <v>1110</v>
      </c>
      <c r="E222" s="544"/>
      <c r="F222" s="550">
        <v>500</v>
      </c>
      <c r="G222" s="551"/>
      <c r="H222" s="802"/>
      <c r="I222" s="786"/>
      <c r="J222" s="551">
        <v>500</v>
      </c>
      <c r="K222" s="1057"/>
      <c r="L222" s="786">
        <f t="shared" si="11"/>
        <v>500</v>
      </c>
      <c r="M222" s="715"/>
      <c r="N222" s="519"/>
    </row>
    <row r="223" spans="1:14" s="507" customFormat="1" ht="21.75" customHeight="1">
      <c r="A223" s="1412">
        <v>217</v>
      </c>
      <c r="B223" s="559">
        <v>10</v>
      </c>
      <c r="C223" s="1441"/>
      <c r="D223" s="546" t="s">
        <v>27</v>
      </c>
      <c r="E223" s="553" t="s">
        <v>24</v>
      </c>
      <c r="F223" s="560"/>
      <c r="G223" s="561"/>
      <c r="H223" s="803"/>
      <c r="I223" s="787"/>
      <c r="J223" s="562"/>
      <c r="K223" s="1058"/>
      <c r="L223" s="786"/>
      <c r="M223" s="719"/>
      <c r="N223" s="519"/>
    </row>
    <row r="224" spans="1:14" s="507" customFormat="1" ht="36.75" customHeight="1">
      <c r="A224" s="1412">
        <v>218</v>
      </c>
      <c r="B224" s="559"/>
      <c r="C224" s="554">
        <v>1</v>
      </c>
      <c r="D224" s="549" t="s">
        <v>720</v>
      </c>
      <c r="E224" s="553"/>
      <c r="F224" s="562">
        <v>559</v>
      </c>
      <c r="G224" s="563"/>
      <c r="H224" s="804"/>
      <c r="I224" s="788">
        <v>600</v>
      </c>
      <c r="J224" s="562">
        <v>559</v>
      </c>
      <c r="K224" s="1059"/>
      <c r="L224" s="782">
        <f t="shared" si="11"/>
        <v>559</v>
      </c>
      <c r="M224" s="712"/>
      <c r="N224" s="519"/>
    </row>
    <row r="225" spans="1:14" s="507" customFormat="1" ht="18" customHeight="1">
      <c r="A225" s="1412">
        <v>219</v>
      </c>
      <c r="B225" s="559"/>
      <c r="C225" s="554">
        <v>2</v>
      </c>
      <c r="D225" s="549" t="s">
        <v>721</v>
      </c>
      <c r="E225" s="553"/>
      <c r="F225" s="562">
        <v>640</v>
      </c>
      <c r="G225" s="563"/>
      <c r="H225" s="804"/>
      <c r="I225" s="788"/>
      <c r="J225" s="562">
        <v>640</v>
      </c>
      <c r="K225" s="1059"/>
      <c r="L225" s="786">
        <f t="shared" si="11"/>
        <v>640</v>
      </c>
      <c r="M225" s="712"/>
      <c r="N225" s="519"/>
    </row>
    <row r="226" spans="1:14" s="507" customFormat="1" ht="18" customHeight="1">
      <c r="A226" s="1412">
        <v>220</v>
      </c>
      <c r="B226" s="559"/>
      <c r="C226" s="554">
        <v>3</v>
      </c>
      <c r="D226" s="549" t="s">
        <v>722</v>
      </c>
      <c r="E226" s="553"/>
      <c r="F226" s="562">
        <v>215</v>
      </c>
      <c r="G226" s="563"/>
      <c r="H226" s="804"/>
      <c r="I226" s="788"/>
      <c r="J226" s="562">
        <v>215</v>
      </c>
      <c r="K226" s="1059"/>
      <c r="L226" s="786">
        <f t="shared" si="11"/>
        <v>215</v>
      </c>
      <c r="M226" s="712"/>
      <c r="N226" s="519"/>
    </row>
    <row r="227" spans="1:14" s="507" customFormat="1" ht="18" customHeight="1">
      <c r="A227" s="1412">
        <v>221</v>
      </c>
      <c r="B227" s="559"/>
      <c r="C227" s="554">
        <v>4</v>
      </c>
      <c r="D227" s="549" t="s">
        <v>723</v>
      </c>
      <c r="E227" s="553"/>
      <c r="F227" s="562">
        <v>200</v>
      </c>
      <c r="G227" s="563"/>
      <c r="H227" s="804"/>
      <c r="I227" s="788"/>
      <c r="J227" s="562">
        <v>200</v>
      </c>
      <c r="K227" s="1059"/>
      <c r="L227" s="786">
        <f t="shared" si="11"/>
        <v>200</v>
      </c>
      <c r="M227" s="712"/>
      <c r="N227" s="519"/>
    </row>
    <row r="228" spans="1:14" s="507" customFormat="1" ht="18" customHeight="1">
      <c r="A228" s="1412">
        <v>222</v>
      </c>
      <c r="B228" s="559"/>
      <c r="C228" s="554">
        <v>5</v>
      </c>
      <c r="D228" s="549" t="s">
        <v>724</v>
      </c>
      <c r="E228" s="553"/>
      <c r="F228" s="562">
        <v>1140</v>
      </c>
      <c r="G228" s="563"/>
      <c r="H228" s="804"/>
      <c r="I228" s="788"/>
      <c r="J228" s="562">
        <v>1140</v>
      </c>
      <c r="K228" s="1059"/>
      <c r="L228" s="786">
        <f t="shared" si="11"/>
        <v>1140</v>
      </c>
      <c r="M228" s="712"/>
      <c r="N228" s="519"/>
    </row>
    <row r="229" spans="1:14" s="507" customFormat="1" ht="18" customHeight="1">
      <c r="A229" s="1412">
        <v>223</v>
      </c>
      <c r="B229" s="559"/>
      <c r="C229" s="554">
        <v>6</v>
      </c>
      <c r="D229" s="549" t="s">
        <v>1024</v>
      </c>
      <c r="E229" s="553"/>
      <c r="F229" s="562">
        <v>112</v>
      </c>
      <c r="G229" s="563"/>
      <c r="H229" s="804"/>
      <c r="I229" s="788"/>
      <c r="J229" s="562">
        <v>112</v>
      </c>
      <c r="K229" s="1059"/>
      <c r="L229" s="786">
        <f t="shared" si="11"/>
        <v>112</v>
      </c>
      <c r="M229" s="712"/>
      <c r="N229" s="519"/>
    </row>
    <row r="230" spans="1:14" s="507" customFormat="1" ht="34.5" customHeight="1">
      <c r="A230" s="1412">
        <v>224</v>
      </c>
      <c r="B230" s="559"/>
      <c r="C230" s="554">
        <v>7</v>
      </c>
      <c r="D230" s="549" t="s">
        <v>1115</v>
      </c>
      <c r="E230" s="553"/>
      <c r="F230" s="513">
        <v>304</v>
      </c>
      <c r="G230" s="512"/>
      <c r="H230" s="796"/>
      <c r="I230" s="789"/>
      <c r="J230" s="513">
        <v>304</v>
      </c>
      <c r="K230" s="1060"/>
      <c r="L230" s="786">
        <f t="shared" si="11"/>
        <v>304</v>
      </c>
      <c r="M230" s="712"/>
      <c r="N230" s="519"/>
    </row>
    <row r="231" spans="1:14" s="507" customFormat="1" ht="35.25" customHeight="1">
      <c r="A231" s="1412">
        <v>225</v>
      </c>
      <c r="B231" s="559"/>
      <c r="C231" s="554">
        <v>8</v>
      </c>
      <c r="D231" s="549" t="s">
        <v>1245</v>
      </c>
      <c r="E231" s="553"/>
      <c r="F231" s="513">
        <v>109</v>
      </c>
      <c r="G231" s="512"/>
      <c r="H231" s="796"/>
      <c r="I231" s="789"/>
      <c r="J231" s="513"/>
      <c r="K231" s="1060">
        <v>109</v>
      </c>
      <c r="L231" s="786">
        <f t="shared" si="11"/>
        <v>109</v>
      </c>
      <c r="M231" s="712"/>
      <c r="N231" s="519"/>
    </row>
    <row r="232" spans="1:14" s="542" customFormat="1" ht="21.75" customHeight="1">
      <c r="A232" s="1412">
        <v>226</v>
      </c>
      <c r="B232" s="559">
        <v>11</v>
      </c>
      <c r="C232" s="564"/>
      <c r="D232" s="546" t="s">
        <v>435</v>
      </c>
      <c r="E232" s="553" t="s">
        <v>24</v>
      </c>
      <c r="F232" s="562"/>
      <c r="G232" s="563"/>
      <c r="H232" s="804"/>
      <c r="I232" s="788"/>
      <c r="J232" s="562"/>
      <c r="K232" s="1059"/>
      <c r="L232" s="786"/>
      <c r="M232" s="712"/>
      <c r="N232" s="519"/>
    </row>
    <row r="233" spans="1:14" s="507" customFormat="1" ht="33.75">
      <c r="A233" s="1412">
        <v>227</v>
      </c>
      <c r="B233" s="559"/>
      <c r="C233" s="564">
        <v>1</v>
      </c>
      <c r="D233" s="549" t="s">
        <v>583</v>
      </c>
      <c r="E233" s="516"/>
      <c r="F233" s="562">
        <v>15000</v>
      </c>
      <c r="G233" s="563"/>
      <c r="H233" s="804"/>
      <c r="I233" s="788">
        <v>15000</v>
      </c>
      <c r="J233" s="562">
        <v>15000</v>
      </c>
      <c r="K233" s="1059"/>
      <c r="L233" s="782">
        <f t="shared" si="11"/>
        <v>15000</v>
      </c>
      <c r="M233" s="712"/>
      <c r="N233" s="519"/>
    </row>
    <row r="234" spans="1:14" s="507" customFormat="1" ht="18" customHeight="1">
      <c r="A234" s="1412">
        <v>228</v>
      </c>
      <c r="B234" s="559"/>
      <c r="C234" s="564">
        <v>2</v>
      </c>
      <c r="D234" s="549" t="s">
        <v>581</v>
      </c>
      <c r="E234" s="553"/>
      <c r="F234" s="513">
        <v>0</v>
      </c>
      <c r="G234" s="512"/>
      <c r="H234" s="796"/>
      <c r="I234" s="789">
        <v>3000</v>
      </c>
      <c r="J234" s="513">
        <v>0</v>
      </c>
      <c r="K234" s="1060"/>
      <c r="L234" s="786">
        <f t="shared" si="11"/>
        <v>0</v>
      </c>
      <c r="M234" s="712"/>
      <c r="N234" s="519"/>
    </row>
    <row r="235" spans="1:14" s="507" customFormat="1" ht="18" customHeight="1">
      <c r="A235" s="1412">
        <v>229</v>
      </c>
      <c r="B235" s="559"/>
      <c r="C235" s="564">
        <v>3</v>
      </c>
      <c r="D235" s="549" t="s">
        <v>846</v>
      </c>
      <c r="E235" s="553"/>
      <c r="F235" s="513">
        <v>1000</v>
      </c>
      <c r="G235" s="512"/>
      <c r="H235" s="796"/>
      <c r="I235" s="789"/>
      <c r="J235" s="513">
        <v>1000</v>
      </c>
      <c r="K235" s="1060"/>
      <c r="L235" s="786">
        <f t="shared" si="11"/>
        <v>1000</v>
      </c>
      <c r="M235" s="712"/>
      <c r="N235" s="519"/>
    </row>
    <row r="236" spans="1:14" s="507" customFormat="1" ht="18" customHeight="1">
      <c r="A236" s="1412">
        <v>230</v>
      </c>
      <c r="B236" s="559"/>
      <c r="C236" s="564">
        <v>4</v>
      </c>
      <c r="D236" s="549" t="s">
        <v>847</v>
      </c>
      <c r="E236" s="553"/>
      <c r="F236" s="513">
        <v>700</v>
      </c>
      <c r="G236" s="512"/>
      <c r="H236" s="796"/>
      <c r="I236" s="789"/>
      <c r="J236" s="513">
        <v>700</v>
      </c>
      <c r="K236" s="1060"/>
      <c r="L236" s="786">
        <f t="shared" si="11"/>
        <v>700</v>
      </c>
      <c r="M236" s="712"/>
      <c r="N236" s="519"/>
    </row>
    <row r="237" spans="1:14" s="507" customFormat="1" ht="18" customHeight="1">
      <c r="A237" s="1412">
        <v>231</v>
      </c>
      <c r="B237" s="559"/>
      <c r="C237" s="564">
        <v>5</v>
      </c>
      <c r="D237" s="549" t="s">
        <v>855</v>
      </c>
      <c r="E237" s="553"/>
      <c r="F237" s="513">
        <v>1300</v>
      </c>
      <c r="G237" s="512"/>
      <c r="H237" s="796"/>
      <c r="I237" s="789"/>
      <c r="J237" s="513">
        <v>1300</v>
      </c>
      <c r="K237" s="1060"/>
      <c r="L237" s="786">
        <f t="shared" si="11"/>
        <v>1300</v>
      </c>
      <c r="M237" s="712"/>
      <c r="N237" s="519"/>
    </row>
    <row r="238" spans="1:14" s="507" customFormat="1" ht="18" customHeight="1">
      <c r="A238" s="1412">
        <v>232</v>
      </c>
      <c r="B238" s="559"/>
      <c r="C238" s="564">
        <v>6</v>
      </c>
      <c r="D238" s="549" t="s">
        <v>1076</v>
      </c>
      <c r="E238" s="553"/>
      <c r="F238" s="513">
        <v>381</v>
      </c>
      <c r="G238" s="512"/>
      <c r="H238" s="796"/>
      <c r="I238" s="789"/>
      <c r="J238" s="513">
        <v>381</v>
      </c>
      <c r="K238" s="1060"/>
      <c r="L238" s="786">
        <f t="shared" si="11"/>
        <v>381</v>
      </c>
      <c r="M238" s="712"/>
      <c r="N238" s="519"/>
    </row>
    <row r="239" spans="1:14" s="507" customFormat="1" ht="18" customHeight="1">
      <c r="A239" s="1412">
        <v>233</v>
      </c>
      <c r="B239" s="559"/>
      <c r="C239" s="564">
        <v>7</v>
      </c>
      <c r="D239" s="549" t="s">
        <v>1068</v>
      </c>
      <c r="E239" s="553"/>
      <c r="F239" s="513">
        <v>432</v>
      </c>
      <c r="G239" s="512"/>
      <c r="H239" s="796"/>
      <c r="I239" s="789"/>
      <c r="J239" s="513">
        <v>432</v>
      </c>
      <c r="K239" s="1060"/>
      <c r="L239" s="786">
        <f t="shared" si="11"/>
        <v>432</v>
      </c>
      <c r="M239" s="712"/>
      <c r="N239" s="519"/>
    </row>
    <row r="240" spans="1:14" s="507" customFormat="1" ht="18" customHeight="1">
      <c r="A240" s="1412">
        <v>234</v>
      </c>
      <c r="B240" s="559"/>
      <c r="C240" s="564">
        <v>8</v>
      </c>
      <c r="D240" s="549" t="s">
        <v>1069</v>
      </c>
      <c r="E240" s="553"/>
      <c r="F240" s="513">
        <v>4399</v>
      </c>
      <c r="G240" s="512"/>
      <c r="H240" s="796"/>
      <c r="I240" s="789"/>
      <c r="J240" s="513">
        <v>4399</v>
      </c>
      <c r="K240" s="1060"/>
      <c r="L240" s="786">
        <f>SUM(J240:K240)</f>
        <v>4399</v>
      </c>
      <c r="M240" s="712"/>
      <c r="N240" s="519"/>
    </row>
    <row r="241" spans="1:14" s="507" customFormat="1" ht="18" customHeight="1">
      <c r="A241" s="1412">
        <v>235</v>
      </c>
      <c r="B241" s="559"/>
      <c r="C241" s="564">
        <v>9</v>
      </c>
      <c r="D241" s="549" t="s">
        <v>1090</v>
      </c>
      <c r="E241" s="553"/>
      <c r="F241" s="513">
        <v>1010</v>
      </c>
      <c r="G241" s="512"/>
      <c r="H241" s="796"/>
      <c r="I241" s="789"/>
      <c r="J241" s="513">
        <v>1010</v>
      </c>
      <c r="K241" s="1060"/>
      <c r="L241" s="786">
        <f>SUM(J241:K241)</f>
        <v>1010</v>
      </c>
      <c r="M241" s="712"/>
      <c r="N241" s="519"/>
    </row>
    <row r="242" spans="1:14" s="507" customFormat="1" ht="21.75" customHeight="1">
      <c r="A242" s="1412">
        <v>236</v>
      </c>
      <c r="B242" s="559">
        <v>12</v>
      </c>
      <c r="C242" s="564"/>
      <c r="D242" s="546" t="s">
        <v>50</v>
      </c>
      <c r="E242" s="553" t="s">
        <v>24</v>
      </c>
      <c r="F242" s="562"/>
      <c r="G242" s="563"/>
      <c r="H242" s="804"/>
      <c r="I242" s="788"/>
      <c r="J242" s="562"/>
      <c r="K242" s="1059"/>
      <c r="L242" s="786"/>
      <c r="M242" s="712"/>
      <c r="N242" s="519"/>
    </row>
    <row r="243" spans="1:14" s="507" customFormat="1" ht="18" customHeight="1">
      <c r="A243" s="1412">
        <v>237</v>
      </c>
      <c r="B243" s="559"/>
      <c r="C243" s="564">
        <v>1</v>
      </c>
      <c r="D243" s="549" t="s">
        <v>838</v>
      </c>
      <c r="E243" s="553"/>
      <c r="F243" s="562">
        <v>400</v>
      </c>
      <c r="G243" s="563"/>
      <c r="H243" s="804"/>
      <c r="I243" s="788">
        <v>400</v>
      </c>
      <c r="J243" s="562">
        <v>400</v>
      </c>
      <c r="K243" s="1059"/>
      <c r="L243" s="786">
        <f aca="true" t="shared" si="12" ref="L243:L269">SUM(J243:K243)</f>
        <v>400</v>
      </c>
      <c r="M243" s="712"/>
      <c r="N243" s="519"/>
    </row>
    <row r="244" spans="1:14" s="507" customFormat="1" ht="18" customHeight="1">
      <c r="A244" s="1412">
        <v>238</v>
      </c>
      <c r="B244" s="559"/>
      <c r="C244" s="564">
        <v>2</v>
      </c>
      <c r="D244" s="549" t="s">
        <v>1018</v>
      </c>
      <c r="E244" s="553"/>
      <c r="F244" s="562">
        <v>407</v>
      </c>
      <c r="G244" s="563"/>
      <c r="H244" s="804"/>
      <c r="I244" s="788"/>
      <c r="J244" s="562">
        <v>407</v>
      </c>
      <c r="K244" s="1059"/>
      <c r="L244" s="786">
        <f t="shared" si="12"/>
        <v>407</v>
      </c>
      <c r="M244" s="712"/>
      <c r="N244" s="519"/>
    </row>
    <row r="245" spans="1:14" s="507" customFormat="1" ht="36.75" customHeight="1">
      <c r="A245" s="1412">
        <v>239</v>
      </c>
      <c r="B245" s="559"/>
      <c r="C245" s="564">
        <v>3</v>
      </c>
      <c r="D245" s="549" t="s">
        <v>1007</v>
      </c>
      <c r="E245" s="553"/>
      <c r="F245" s="513">
        <v>200</v>
      </c>
      <c r="G245" s="512"/>
      <c r="H245" s="796"/>
      <c r="I245" s="789"/>
      <c r="J245" s="513">
        <v>200</v>
      </c>
      <c r="K245" s="1060"/>
      <c r="L245" s="786">
        <f t="shared" si="12"/>
        <v>200</v>
      </c>
      <c r="M245" s="712"/>
      <c r="N245" s="519"/>
    </row>
    <row r="246" spans="1:14" s="507" customFormat="1" ht="21.75" customHeight="1">
      <c r="A246" s="1412">
        <v>240</v>
      </c>
      <c r="B246" s="559">
        <v>13</v>
      </c>
      <c r="C246" s="1441"/>
      <c r="D246" s="546" t="s">
        <v>450</v>
      </c>
      <c r="E246" s="553" t="s">
        <v>25</v>
      </c>
      <c r="F246" s="560"/>
      <c r="G246" s="561"/>
      <c r="H246" s="803"/>
      <c r="I246" s="787"/>
      <c r="J246" s="560"/>
      <c r="K246" s="1058"/>
      <c r="L246" s="786"/>
      <c r="M246" s="719"/>
      <c r="N246" s="519"/>
    </row>
    <row r="247" spans="1:14" s="507" customFormat="1" ht="33.75" customHeight="1">
      <c r="A247" s="1412">
        <v>241</v>
      </c>
      <c r="B247" s="559"/>
      <c r="C247" s="564">
        <v>1</v>
      </c>
      <c r="D247" s="521" t="s">
        <v>725</v>
      </c>
      <c r="E247" s="516"/>
      <c r="F247" s="513">
        <v>306</v>
      </c>
      <c r="G247" s="512"/>
      <c r="H247" s="796"/>
      <c r="I247" s="789">
        <v>200</v>
      </c>
      <c r="J247" s="513">
        <v>1306</v>
      </c>
      <c r="K247" s="1060">
        <v>-1000</v>
      </c>
      <c r="L247" s="786">
        <f t="shared" si="12"/>
        <v>306</v>
      </c>
      <c r="M247" s="712"/>
      <c r="N247" s="519"/>
    </row>
    <row r="248" spans="1:14" s="507" customFormat="1" ht="21.75" customHeight="1">
      <c r="A248" s="1412">
        <v>242</v>
      </c>
      <c r="B248" s="990">
        <v>14</v>
      </c>
      <c r="C248" s="564"/>
      <c r="D248" s="646" t="s">
        <v>198</v>
      </c>
      <c r="E248" s="516" t="s">
        <v>25</v>
      </c>
      <c r="F248" s="513"/>
      <c r="G248" s="512"/>
      <c r="H248" s="796"/>
      <c r="I248" s="789"/>
      <c r="J248" s="513"/>
      <c r="K248" s="1060"/>
      <c r="L248" s="786"/>
      <c r="M248" s="712"/>
      <c r="N248" s="519"/>
    </row>
    <row r="249" spans="1:14" s="507" customFormat="1" ht="198.75" customHeight="1">
      <c r="A249" s="1412">
        <v>243</v>
      </c>
      <c r="B249" s="559"/>
      <c r="C249" s="564">
        <v>1</v>
      </c>
      <c r="D249" s="654" t="s">
        <v>1088</v>
      </c>
      <c r="E249" s="516"/>
      <c r="F249" s="513">
        <v>3351</v>
      </c>
      <c r="G249" s="512"/>
      <c r="H249" s="796"/>
      <c r="I249" s="789"/>
      <c r="J249" s="513">
        <v>3351</v>
      </c>
      <c r="K249" s="1060"/>
      <c r="L249" s="786">
        <f t="shared" si="12"/>
        <v>3351</v>
      </c>
      <c r="M249" s="712"/>
      <c r="N249" s="519"/>
    </row>
    <row r="250" spans="1:14" s="507" customFormat="1" ht="18" customHeight="1">
      <c r="A250" s="1412">
        <v>244</v>
      </c>
      <c r="B250" s="559"/>
      <c r="C250" s="564">
        <v>2</v>
      </c>
      <c r="D250" s="521" t="s">
        <v>726</v>
      </c>
      <c r="E250" s="991"/>
      <c r="F250" s="513">
        <v>86</v>
      </c>
      <c r="G250" s="512"/>
      <c r="H250" s="796"/>
      <c r="I250" s="789"/>
      <c r="J250" s="513">
        <v>86</v>
      </c>
      <c r="K250" s="1060"/>
      <c r="L250" s="786">
        <f t="shared" si="12"/>
        <v>86</v>
      </c>
      <c r="M250" s="712"/>
      <c r="N250" s="519"/>
    </row>
    <row r="251" spans="1:14" s="507" customFormat="1" ht="18" customHeight="1">
      <c r="A251" s="1412">
        <v>245</v>
      </c>
      <c r="B251" s="559"/>
      <c r="C251" s="564">
        <v>3</v>
      </c>
      <c r="D251" s="521" t="s">
        <v>727</v>
      </c>
      <c r="E251" s="991"/>
      <c r="F251" s="513">
        <v>300</v>
      </c>
      <c r="G251" s="512"/>
      <c r="H251" s="796"/>
      <c r="I251" s="789"/>
      <c r="J251" s="513">
        <v>300</v>
      </c>
      <c r="K251" s="1060"/>
      <c r="L251" s="786">
        <f t="shared" si="12"/>
        <v>300</v>
      </c>
      <c r="M251" s="712"/>
      <c r="N251" s="519"/>
    </row>
    <row r="252" spans="1:14" s="507" customFormat="1" ht="18" customHeight="1">
      <c r="A252" s="1412">
        <v>246</v>
      </c>
      <c r="B252" s="559"/>
      <c r="C252" s="564">
        <v>4</v>
      </c>
      <c r="D252" s="521" t="s">
        <v>728</v>
      </c>
      <c r="E252" s="991"/>
      <c r="F252" s="513">
        <v>2226</v>
      </c>
      <c r="G252" s="512"/>
      <c r="H252" s="796"/>
      <c r="I252" s="789"/>
      <c r="J252" s="513">
        <v>2226</v>
      </c>
      <c r="K252" s="1060"/>
      <c r="L252" s="786">
        <f t="shared" si="12"/>
        <v>2226</v>
      </c>
      <c r="M252" s="712"/>
      <c r="N252" s="519"/>
    </row>
    <row r="253" spans="1:14" s="507" customFormat="1" ht="18" customHeight="1">
      <c r="A253" s="1412">
        <v>247</v>
      </c>
      <c r="B253" s="559"/>
      <c r="C253" s="564">
        <v>5</v>
      </c>
      <c r="D253" s="521" t="s">
        <v>729</v>
      </c>
      <c r="E253" s="991"/>
      <c r="F253" s="513">
        <v>3500</v>
      </c>
      <c r="G253" s="512"/>
      <c r="H253" s="796"/>
      <c r="I253" s="789"/>
      <c r="J253" s="513">
        <v>2500</v>
      </c>
      <c r="K253" s="1060">
        <v>1000</v>
      </c>
      <c r="L253" s="786">
        <f t="shared" si="12"/>
        <v>3500</v>
      </c>
      <c r="M253" s="712"/>
      <c r="N253" s="519"/>
    </row>
    <row r="254" spans="1:14" s="507" customFormat="1" ht="18" customHeight="1">
      <c r="A254" s="1412">
        <v>248</v>
      </c>
      <c r="B254" s="559"/>
      <c r="C254" s="564">
        <v>6</v>
      </c>
      <c r="D254" s="521" t="s">
        <v>730</v>
      </c>
      <c r="E254" s="991"/>
      <c r="F254" s="513">
        <v>348</v>
      </c>
      <c r="G254" s="512"/>
      <c r="H254" s="796"/>
      <c r="I254" s="789"/>
      <c r="J254" s="513">
        <v>348</v>
      </c>
      <c r="K254" s="1060"/>
      <c r="L254" s="786">
        <f t="shared" si="12"/>
        <v>348</v>
      </c>
      <c r="M254" s="712"/>
      <c r="N254" s="519"/>
    </row>
    <row r="255" spans="1:14" s="507" customFormat="1" ht="18" customHeight="1">
      <c r="A255" s="1412">
        <v>249</v>
      </c>
      <c r="B255" s="559"/>
      <c r="C255" s="564">
        <v>7</v>
      </c>
      <c r="D255" s="521" t="s">
        <v>731</v>
      </c>
      <c r="E255" s="516"/>
      <c r="F255" s="513">
        <v>300</v>
      </c>
      <c r="G255" s="512"/>
      <c r="H255" s="796"/>
      <c r="I255" s="789"/>
      <c r="J255" s="513">
        <v>300</v>
      </c>
      <c r="K255" s="1060"/>
      <c r="L255" s="786">
        <f t="shared" si="12"/>
        <v>300</v>
      </c>
      <c r="M255" s="712"/>
      <c r="N255" s="519"/>
    </row>
    <row r="256" spans="1:14" s="507" customFormat="1" ht="18" customHeight="1">
      <c r="A256" s="1412">
        <v>250</v>
      </c>
      <c r="B256" s="559"/>
      <c r="C256" s="564">
        <v>8</v>
      </c>
      <c r="D256" s="521" t="s">
        <v>732</v>
      </c>
      <c r="E256" s="516"/>
      <c r="F256" s="513">
        <v>185</v>
      </c>
      <c r="G256" s="512"/>
      <c r="H256" s="796"/>
      <c r="I256" s="789"/>
      <c r="J256" s="513">
        <v>185</v>
      </c>
      <c r="K256" s="1060"/>
      <c r="L256" s="786">
        <f t="shared" si="12"/>
        <v>185</v>
      </c>
      <c r="M256" s="712"/>
      <c r="N256" s="519"/>
    </row>
    <row r="257" spans="1:14" s="507" customFormat="1" ht="18" customHeight="1">
      <c r="A257" s="1412">
        <v>251</v>
      </c>
      <c r="B257" s="559"/>
      <c r="C257" s="564">
        <v>9</v>
      </c>
      <c r="D257" s="521" t="s">
        <v>733</v>
      </c>
      <c r="E257" s="516"/>
      <c r="F257" s="513">
        <v>474</v>
      </c>
      <c r="G257" s="512"/>
      <c r="H257" s="796"/>
      <c r="I257" s="789"/>
      <c r="J257" s="513">
        <v>474</v>
      </c>
      <c r="K257" s="1060"/>
      <c r="L257" s="786">
        <f t="shared" si="12"/>
        <v>474</v>
      </c>
      <c r="M257" s="712"/>
      <c r="N257" s="519"/>
    </row>
    <row r="258" spans="1:14" s="507" customFormat="1" ht="18" customHeight="1">
      <c r="A258" s="1412">
        <v>252</v>
      </c>
      <c r="B258" s="559"/>
      <c r="C258" s="564">
        <v>10</v>
      </c>
      <c r="D258" s="521" t="s">
        <v>1027</v>
      </c>
      <c r="E258" s="516"/>
      <c r="F258" s="513">
        <v>458</v>
      </c>
      <c r="G258" s="512"/>
      <c r="H258" s="796"/>
      <c r="I258" s="789"/>
      <c r="J258" s="513">
        <v>458</v>
      </c>
      <c r="K258" s="1060"/>
      <c r="L258" s="786">
        <f t="shared" si="12"/>
        <v>458</v>
      </c>
      <c r="M258" s="712"/>
      <c r="N258" s="519"/>
    </row>
    <row r="259" spans="1:14" s="507" customFormat="1" ht="21.75" customHeight="1">
      <c r="A259" s="1412">
        <v>253</v>
      </c>
      <c r="B259" s="559">
        <v>15</v>
      </c>
      <c r="C259" s="564"/>
      <c r="D259" s="546" t="s">
        <v>337</v>
      </c>
      <c r="E259" s="516" t="s">
        <v>24</v>
      </c>
      <c r="F259" s="513"/>
      <c r="G259" s="512"/>
      <c r="H259" s="796"/>
      <c r="I259" s="789"/>
      <c r="J259" s="513"/>
      <c r="K259" s="1060"/>
      <c r="L259" s="786"/>
      <c r="M259" s="712"/>
      <c r="N259" s="519"/>
    </row>
    <row r="260" spans="1:14" s="507" customFormat="1" ht="214.5" customHeight="1">
      <c r="A260" s="1412">
        <v>254</v>
      </c>
      <c r="B260" s="559"/>
      <c r="C260" s="564">
        <v>1</v>
      </c>
      <c r="D260" s="521" t="s">
        <v>1260</v>
      </c>
      <c r="E260" s="516"/>
      <c r="F260" s="513">
        <v>6944</v>
      </c>
      <c r="G260" s="512"/>
      <c r="H260" s="796"/>
      <c r="I260" s="789"/>
      <c r="J260" s="513">
        <v>4228</v>
      </c>
      <c r="K260" s="1060">
        <v>2716</v>
      </c>
      <c r="L260" s="786">
        <f t="shared" si="12"/>
        <v>6944</v>
      </c>
      <c r="M260" s="712"/>
      <c r="N260" s="519"/>
    </row>
    <row r="261" spans="1:14" s="507" customFormat="1" ht="21.75" customHeight="1">
      <c r="A261" s="1412">
        <v>255</v>
      </c>
      <c r="B261" s="559"/>
      <c r="C261" s="564"/>
      <c r="D261" s="521" t="s">
        <v>1089</v>
      </c>
      <c r="E261" s="516"/>
      <c r="F261" s="513">
        <v>3509</v>
      </c>
      <c r="G261" s="512"/>
      <c r="H261" s="796"/>
      <c r="I261" s="789"/>
      <c r="J261" s="513">
        <v>3509</v>
      </c>
      <c r="K261" s="1060"/>
      <c r="L261" s="786">
        <f t="shared" si="12"/>
        <v>3509</v>
      </c>
      <c r="M261" s="712"/>
      <c r="N261" s="519"/>
    </row>
    <row r="262" spans="1:14" s="507" customFormat="1" ht="21.75" customHeight="1">
      <c r="A262" s="1412">
        <v>256</v>
      </c>
      <c r="B262" s="559"/>
      <c r="C262" s="564"/>
      <c r="D262" s="1479" t="s">
        <v>1141</v>
      </c>
      <c r="E262" s="516"/>
      <c r="F262" s="513"/>
      <c r="G262" s="512"/>
      <c r="H262" s="796"/>
      <c r="I262" s="789"/>
      <c r="J262" s="513"/>
      <c r="K262" s="1060"/>
      <c r="L262" s="786"/>
      <c r="M262" s="712"/>
      <c r="N262" s="519"/>
    </row>
    <row r="263" spans="1:14" s="507" customFormat="1" ht="19.5" customHeight="1">
      <c r="A263" s="1412">
        <v>257</v>
      </c>
      <c r="B263" s="559"/>
      <c r="C263" s="564"/>
      <c r="D263" s="521" t="s">
        <v>1142</v>
      </c>
      <c r="E263" s="516"/>
      <c r="F263" s="513">
        <v>1892</v>
      </c>
      <c r="G263" s="512"/>
      <c r="H263" s="796"/>
      <c r="I263" s="789"/>
      <c r="J263" s="513"/>
      <c r="K263" s="1060">
        <v>1892</v>
      </c>
      <c r="L263" s="786">
        <f t="shared" si="12"/>
        <v>1892</v>
      </c>
      <c r="M263" s="712"/>
      <c r="N263" s="519"/>
    </row>
    <row r="264" spans="1:14" s="507" customFormat="1" ht="19.5" customHeight="1">
      <c r="A264" s="1412">
        <v>258</v>
      </c>
      <c r="B264" s="559"/>
      <c r="C264" s="564"/>
      <c r="D264" s="521" t="s">
        <v>1143</v>
      </c>
      <c r="E264" s="516"/>
      <c r="F264" s="513">
        <v>456</v>
      </c>
      <c r="G264" s="512"/>
      <c r="H264" s="796"/>
      <c r="I264" s="789"/>
      <c r="J264" s="513"/>
      <c r="K264" s="1060">
        <v>456</v>
      </c>
      <c r="L264" s="786">
        <f t="shared" si="12"/>
        <v>456</v>
      </c>
      <c r="M264" s="712"/>
      <c r="N264" s="519"/>
    </row>
    <row r="265" spans="1:14" s="507" customFormat="1" ht="36.75" customHeight="1">
      <c r="A265" s="1412">
        <v>259</v>
      </c>
      <c r="B265" s="559"/>
      <c r="C265" s="564"/>
      <c r="D265" s="521" t="s">
        <v>1244</v>
      </c>
      <c r="E265" s="516"/>
      <c r="F265" s="513">
        <v>150</v>
      </c>
      <c r="G265" s="512"/>
      <c r="H265" s="796"/>
      <c r="I265" s="789"/>
      <c r="J265" s="513"/>
      <c r="K265" s="1060">
        <v>150</v>
      </c>
      <c r="L265" s="786">
        <f t="shared" si="12"/>
        <v>150</v>
      </c>
      <c r="M265" s="712"/>
      <c r="N265" s="519"/>
    </row>
    <row r="266" spans="1:14" ht="21.75" customHeight="1">
      <c r="A266" s="1412">
        <v>260</v>
      </c>
      <c r="B266" s="559">
        <v>16</v>
      </c>
      <c r="C266" s="1441"/>
      <c r="D266" s="546" t="s">
        <v>436</v>
      </c>
      <c r="E266" s="553" t="s">
        <v>24</v>
      </c>
      <c r="F266" s="560"/>
      <c r="G266" s="561"/>
      <c r="H266" s="803"/>
      <c r="I266" s="790"/>
      <c r="J266" s="1175"/>
      <c r="K266" s="1061"/>
      <c r="L266" s="786"/>
      <c r="M266" s="719"/>
      <c r="N266" s="519"/>
    </row>
    <row r="267" spans="1:14" ht="19.5" customHeight="1">
      <c r="A267" s="1412">
        <v>261</v>
      </c>
      <c r="B267" s="565"/>
      <c r="C267" s="488">
        <v>1</v>
      </c>
      <c r="D267" s="566" t="s">
        <v>584</v>
      </c>
      <c r="E267" s="567"/>
      <c r="F267" s="566">
        <v>762</v>
      </c>
      <c r="G267" s="568"/>
      <c r="H267" s="805"/>
      <c r="I267" s="791">
        <v>762</v>
      </c>
      <c r="J267" s="1176">
        <v>762</v>
      </c>
      <c r="K267" s="1062"/>
      <c r="L267" s="786">
        <f t="shared" si="12"/>
        <v>762</v>
      </c>
      <c r="M267" s="720"/>
      <c r="N267" s="519"/>
    </row>
    <row r="268" spans="1:14" ht="67.5" customHeight="1">
      <c r="A268" s="1412">
        <v>262</v>
      </c>
      <c r="B268" s="565"/>
      <c r="C268" s="569">
        <v>2</v>
      </c>
      <c r="D268" s="566" t="s">
        <v>1109</v>
      </c>
      <c r="E268" s="567"/>
      <c r="F268" s="513">
        <v>4841</v>
      </c>
      <c r="G268" s="570"/>
      <c r="H268" s="806"/>
      <c r="I268" s="792">
        <v>3175</v>
      </c>
      <c r="J268" s="1177">
        <v>4841</v>
      </c>
      <c r="K268" s="1063"/>
      <c r="L268" s="786">
        <f t="shared" si="12"/>
        <v>4841</v>
      </c>
      <c r="M268" s="720"/>
      <c r="N268" s="519"/>
    </row>
    <row r="269" spans="1:14" ht="19.5" customHeight="1" thickBot="1">
      <c r="A269" s="1412">
        <v>263</v>
      </c>
      <c r="B269" s="565"/>
      <c r="C269" s="569">
        <v>3</v>
      </c>
      <c r="D269" s="566" t="s">
        <v>51</v>
      </c>
      <c r="E269" s="567"/>
      <c r="F269" s="562">
        <v>25143</v>
      </c>
      <c r="G269" s="568"/>
      <c r="H269" s="805"/>
      <c r="I269" s="791">
        <v>20050</v>
      </c>
      <c r="J269" s="1176">
        <v>25143</v>
      </c>
      <c r="K269" s="1062"/>
      <c r="L269" s="786">
        <f t="shared" si="12"/>
        <v>25143</v>
      </c>
      <c r="M269" s="720"/>
      <c r="N269" s="519"/>
    </row>
    <row r="270" spans="1:14" ht="36" customHeight="1" thickBot="1">
      <c r="A270" s="1412">
        <v>264</v>
      </c>
      <c r="B270" s="571"/>
      <c r="C270" s="1612" t="s">
        <v>52</v>
      </c>
      <c r="D270" s="1613"/>
      <c r="E270" s="1614"/>
      <c r="F270" s="572">
        <f aca="true" t="shared" si="13" ref="F270:K270">SUM(F160:F269)</f>
        <v>145578</v>
      </c>
      <c r="G270" s="572">
        <f t="shared" si="13"/>
        <v>0</v>
      </c>
      <c r="H270" s="807">
        <f t="shared" si="13"/>
        <v>0</v>
      </c>
      <c r="I270" s="793">
        <f t="shared" si="13"/>
        <v>63741</v>
      </c>
      <c r="J270" s="572">
        <f t="shared" si="13"/>
        <v>129705</v>
      </c>
      <c r="K270" s="1095">
        <f t="shared" si="13"/>
        <v>15873</v>
      </c>
      <c r="L270" s="793">
        <f>SUM(J270:K270)</f>
        <v>145578</v>
      </c>
      <c r="M270" s="721">
        <f>SUM(M160:M269)</f>
        <v>0</v>
      </c>
      <c r="N270" s="519"/>
    </row>
    <row r="271" spans="1:14" ht="36" customHeight="1" thickBot="1">
      <c r="A271" s="1412">
        <v>265</v>
      </c>
      <c r="B271" s="573"/>
      <c r="C271" s="1612" t="s">
        <v>437</v>
      </c>
      <c r="D271" s="1613"/>
      <c r="E271" s="1614"/>
      <c r="F271" s="574">
        <f aca="true" t="shared" si="14" ref="F271:K271">SUM(F270,F159)</f>
        <v>14846500</v>
      </c>
      <c r="G271" s="574">
        <f t="shared" si="14"/>
        <v>2095897</v>
      </c>
      <c r="H271" s="808">
        <f t="shared" si="14"/>
        <v>1637523</v>
      </c>
      <c r="I271" s="794">
        <f t="shared" si="14"/>
        <v>4419731</v>
      </c>
      <c r="J271" s="1095">
        <f t="shared" si="14"/>
        <v>6320164</v>
      </c>
      <c r="K271" s="1095">
        <f t="shared" si="14"/>
        <v>31478</v>
      </c>
      <c r="L271" s="794">
        <f>SUM(J271:K271)</f>
        <v>6351642</v>
      </c>
      <c r="M271" s="722">
        <f>SUM(M270,M159)</f>
        <v>4761438</v>
      </c>
      <c r="N271" s="519"/>
    </row>
    <row r="272" spans="2:12" ht="18" customHeight="1">
      <c r="B272" s="575" t="s">
        <v>30</v>
      </c>
      <c r="D272" s="575"/>
      <c r="E272" s="482"/>
      <c r="F272" s="576"/>
      <c r="G272" s="577"/>
      <c r="H272" s="810"/>
      <c r="I272" s="576"/>
      <c r="J272" s="576"/>
      <c r="K272" s="1064"/>
      <c r="L272" s="576"/>
    </row>
    <row r="273" spans="2:12" ht="18" customHeight="1">
      <c r="B273" s="575" t="s">
        <v>31</v>
      </c>
      <c r="D273" s="575"/>
      <c r="E273" s="482"/>
      <c r="F273" s="483"/>
      <c r="G273" s="577"/>
      <c r="H273" s="576"/>
      <c r="I273" s="576"/>
      <c r="J273" s="576"/>
      <c r="K273" s="1065"/>
      <c r="L273" s="576"/>
    </row>
    <row r="274" spans="2:12" ht="18" customHeight="1">
      <c r="B274" s="575" t="s">
        <v>32</v>
      </c>
      <c r="D274" s="575"/>
      <c r="E274" s="482"/>
      <c r="F274" s="483"/>
      <c r="G274" s="577"/>
      <c r="H274" s="576"/>
      <c r="I274" s="576"/>
      <c r="J274" s="576"/>
      <c r="K274" s="1065"/>
      <c r="L274" s="576"/>
    </row>
  </sheetData>
  <sheetProtection/>
  <mergeCells count="10">
    <mergeCell ref="C159:E159"/>
    <mergeCell ref="C160:D160"/>
    <mergeCell ref="C270:E270"/>
    <mergeCell ref="C271:E271"/>
    <mergeCell ref="B1:D1"/>
    <mergeCell ref="I1:M1"/>
    <mergeCell ref="B2:M2"/>
    <mergeCell ref="B3:M3"/>
    <mergeCell ref="C7:D7"/>
    <mergeCell ref="C148:D148"/>
  </mergeCells>
  <printOptions horizontalCentered="1"/>
  <pageMargins left="0.1968503937007874" right="0.1968503937007874" top="0.5511811023622047" bottom="0.5511811023622047" header="0.31496062992125984" footer="0.31496062992125984"/>
  <pageSetup horizontalDpi="600" verticalDpi="600" orientation="portrait" paperSize="9" scale="55"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2017-11-22T07:05:50Z</cp:lastPrinted>
  <dcterms:created xsi:type="dcterms:W3CDTF">2015-02-11T07:38:58Z</dcterms:created>
  <dcterms:modified xsi:type="dcterms:W3CDTF">2017-11-24T09:00:46Z</dcterms:modified>
  <cp:category/>
  <cp:version/>
  <cp:contentType/>
  <cp:contentStatus/>
</cp:coreProperties>
</file>