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15" windowHeight="10065" tabRatio="935" activeTab="0"/>
  </bookViews>
  <sheets>
    <sheet name="1.Onbe" sheetId="1" r:id="rId1"/>
    <sheet name="2.Norm" sheetId="2" r:id="rId2"/>
    <sheet name="3.Onki" sheetId="3" r:id="rId3"/>
    <sheet name="4.Inbe" sheetId="4" r:id="rId4"/>
    <sheet name="5.Inbe" sheetId="5" r:id="rId5"/>
    <sheet name="6.Inki" sheetId="6" r:id="rId6"/>
    <sheet name="7.Önk.műk." sheetId="7" r:id="rId7"/>
    <sheet name="7.A Alapítv" sheetId="8" r:id="rId8"/>
    <sheet name="8.Beruh." sheetId="9" r:id="rId9"/>
    <sheet name="9.Felúj." sheetId="10" r:id="rId10"/>
    <sheet name="10.Mérleg" sheetId="11" r:id="rId11"/>
    <sheet name="11.Létszám" sheetId="12" r:id="rId12"/>
    <sheet name="12. Többéves" sheetId="13" r:id="rId13"/>
    <sheet name="13.Hitel" sheetId="14" r:id="rId14"/>
    <sheet name="13.A Beruh.hitel" sheetId="15" r:id="rId15"/>
    <sheet name="14.Projekt" sheetId="16" r:id="rId16"/>
    <sheet name="15.Közv.tám." sheetId="17" r:id="rId17"/>
    <sheet name="Diagram1" sheetId="18" r:id="rId18"/>
    <sheet name="Diagram2" sheetId="19" r:id="rId19"/>
    <sheet name="Diagram3" sheetId="20" r:id="rId20"/>
    <sheet name="Diagram4" sheetId="21" r:id="rId21"/>
    <sheet name="Diagram5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_4._sz._sor_részletezése" localSheetId="0">#REF!</definedName>
    <definedName name="_4._sz._sor_részletezése" localSheetId="16">#REF!</definedName>
    <definedName name="_4._sz._sor_részletezése" localSheetId="1">#REF!</definedName>
    <definedName name="_4._sz._sor_részletezése" localSheetId="7">#REF!</definedName>
    <definedName name="_4._sz._sor_részletezése" localSheetId="8">#REF!</definedName>
    <definedName name="_4._sz._sor_részletezése">#REF!</definedName>
    <definedName name="_xlnm.Print_Titles" localSheetId="0">'1.Onbe'!$4:$6</definedName>
    <definedName name="_xlnm.Print_Titles" localSheetId="11">'11.Létszám'!$5:$5</definedName>
    <definedName name="_xlnm.Print_Titles" localSheetId="12">'12. Többéves'!$5:$8</definedName>
    <definedName name="_xlnm.Print_Titles" localSheetId="15">'14.Projekt'!$5:$9</definedName>
    <definedName name="_xlnm.Print_Titles" localSheetId="2">'3.Onki'!$4:$6</definedName>
    <definedName name="_xlnm.Print_Titles" localSheetId="3">'4.Inbe'!$4:$7</definedName>
    <definedName name="_xlnm.Print_Titles" localSheetId="4">'5.Inbe'!$4:$7</definedName>
    <definedName name="_xlnm.Print_Titles" localSheetId="5">'6.Inki'!$4:$7</definedName>
    <definedName name="_xlnm.Print_Titles" localSheetId="7">'7.A Alapítv'!$5:$8</definedName>
    <definedName name="_xlnm.Print_Titles" localSheetId="6">'7.Önk.műk.'!$4:$7</definedName>
    <definedName name="_xlnm.Print_Titles" localSheetId="8">'8.Beruh.'!$4:$6</definedName>
    <definedName name="_xlnm.Print_Titles" localSheetId="9">'9.Felúj.'!$4:$6</definedName>
    <definedName name="_xlnm.Print_Area" localSheetId="0">'1.Onbe'!$A$1:$J$64</definedName>
    <definedName name="_xlnm.Print_Area" localSheetId="10">'10.Mérleg'!$A$1:$G$38</definedName>
    <definedName name="_xlnm.Print_Area" localSheetId="11">'11.Létszám'!$A$1:$G$44</definedName>
    <definedName name="_xlnm.Print_Area" localSheetId="12">'12. Többéves'!$A$1:$F$98</definedName>
    <definedName name="_xlnm.Print_Area" localSheetId="14">'13.A Beruh.hitel'!$A$1:$D$17</definedName>
    <definedName name="_xlnm.Print_Area" localSheetId="13">'13.Hitel'!$A$1:$U$16</definedName>
    <definedName name="_xlnm.Print_Area" localSheetId="1">'2.Norm'!$A$1:$E$35</definedName>
    <definedName name="_xlnm.Print_Area" localSheetId="2">'3.Onki'!$A$1:$J$40</definedName>
    <definedName name="_xlnm.Print_Area" localSheetId="3">'4.Inbe'!$A$1:$N$73</definedName>
    <definedName name="_xlnm.Print_Area" localSheetId="4">'5.Inbe'!$A$1:$H$29</definedName>
    <definedName name="_xlnm.Print_Area" localSheetId="5">'6.Inki'!$A$1:$Q$128</definedName>
    <definedName name="_xlnm.Print_Area" localSheetId="7">'7.A Alapítv'!$A$1:$C$26</definedName>
    <definedName name="_xlnm.Print_Area" localSheetId="6">'7.Önk.műk.'!$A$1:$N$478</definedName>
    <definedName name="_xlnm.Print_Area" localSheetId="8">'8.Beruh.'!$A$1:$J$178</definedName>
    <definedName name="_xlnm.Print_Area" localSheetId="9">'9.Felúj.'!$A$1:$I$80</definedName>
  </definedNames>
  <calcPr fullCalcOnLoad="1"/>
</workbook>
</file>

<file path=xl/sharedStrings.xml><?xml version="1.0" encoding="utf-8"?>
<sst xmlns="http://schemas.openxmlformats.org/spreadsheetml/2006/main" count="2170" uniqueCount="989">
  <si>
    <t>adatok eFt-ban</t>
  </si>
  <si>
    <t>A</t>
  </si>
  <si>
    <t>C</t>
  </si>
  <si>
    <t>B</t>
  </si>
  <si>
    <t>D</t>
  </si>
  <si>
    <t>E</t>
  </si>
  <si>
    <t>Megnevezés</t>
  </si>
  <si>
    <t>Temetők üzemeltetésével kapcsolatos feladatok</t>
  </si>
  <si>
    <t>Parkfenntartás</t>
  </si>
  <si>
    <t>Köztisztasági feladatok</t>
  </si>
  <si>
    <t>Kertek és Kolostorok működtetése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</si>
  <si>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</si>
  <si>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</si>
  <si>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</si>
  <si>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</si>
  <si>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</si>
  <si>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</si>
  <si>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</si>
  <si>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</si>
  <si>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</si>
  <si>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</si>
  <si>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</si>
  <si>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</si>
  <si>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Önkormányzati felújítási kiadások</t>
  </si>
  <si>
    <t>K</t>
  </si>
  <si>
    <t>NK</t>
  </si>
  <si>
    <t>Eötvös Károly Megyei Könyvtár</t>
  </si>
  <si>
    <t>VMJV Polgármesteri Hivatal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</si>
  <si>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</si>
  <si>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</si>
  <si>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</si>
  <si>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</si>
  <si>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Önkormányzati beruházási kiadások</t>
  </si>
  <si>
    <t>Hulladéklerakó rekultiváció</t>
  </si>
  <si>
    <t>Kádártai Közösségi Ház átépítése</t>
  </si>
  <si>
    <t>Intézményi beruházási kiadások</t>
  </si>
  <si>
    <t>Laczkó Dezső Múzeum</t>
  </si>
  <si>
    <t>Informatikai kiadások</t>
  </si>
  <si>
    <t>Intézményi beruházási kiadások összesen</t>
  </si>
  <si>
    <t>I</t>
  </si>
  <si>
    <t>L</t>
  </si>
  <si>
    <t>M</t>
  </si>
  <si>
    <t>Működési költségvetési kiadások</t>
  </si>
  <si>
    <t>Személyi juttatások</t>
  </si>
  <si>
    <t>Munk.a. terh. jár. és szoc.hj.adó</t>
  </si>
  <si>
    <t>Dologi kiadások</t>
  </si>
  <si>
    <t>Egyéb működési kiadások</t>
  </si>
  <si>
    <t>Nemzeti ünnepek kiadásaira</t>
  </si>
  <si>
    <t>Közművelődési szolgált.</t>
  </si>
  <si>
    <t>Nemzetközi kapcsolatok</t>
  </si>
  <si>
    <t>Marketing tevékenység, marketing stratégia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</si>
  <si>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</si>
  <si>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</si>
  <si>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</si>
  <si>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</si>
  <si>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</si>
  <si>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</si>
  <si>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</si>
  <si>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</si>
  <si>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</si>
  <si>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Méz Rádió támogatása</t>
  </si>
  <si>
    <t>Veszprém Város Vegyeskar utánpótlás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</si>
  <si>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</si>
  <si>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</si>
  <si>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</si>
  <si>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</si>
  <si>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</si>
  <si>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Sziveri János Intézet működtetése</t>
  </si>
  <si>
    <t>Filharmónia koncertek támogatás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</si>
  <si>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</si>
  <si>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</si>
  <si>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</si>
  <si>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</si>
  <si>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</si>
  <si>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</si>
  <si>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</si>
  <si>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 xml:space="preserve"> ebből : - Nyugdíjas szervezetek számára pályázati keret</t>
  </si>
  <si>
    <t xml:space="preserve">            - Pályázati keret</t>
  </si>
  <si>
    <t xml:space="preserve">            - Civil-díj, Civil nap költségei</t>
  </si>
  <si>
    <t>Köztemetés</t>
  </si>
  <si>
    <t xml:space="preserve">Közcélú és közhasznú foglalkoztatás </t>
  </si>
  <si>
    <t>Települési szilárdhulladék szállítás ártámogatás</t>
  </si>
  <si>
    <t>Kisgyermekes bérlet</t>
  </si>
  <si>
    <t>Máltai Szeretetszolgálatnak pénzeszköz átadás (ellátási szerződés)</t>
  </si>
  <si>
    <t>Családsegítő és Gyermekjóléti Alapszolgáltatási Intézményfenntartó Társulás</t>
  </si>
  <si>
    <t>Lelkisegély szolgálat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</si>
  <si>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</si>
  <si>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</si>
  <si>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</si>
  <si>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</si>
  <si>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</si>
  <si>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</si>
  <si>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</si>
  <si>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</si>
  <si>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Családi ünnepek szervezése</t>
  </si>
  <si>
    <t>Városi Közbiztonság Keret</t>
  </si>
  <si>
    <t>Nem lakáscélú helyiségek üzemeltetési költségei</t>
  </si>
  <si>
    <t>Közüzemi Zrt. jutaléka</t>
  </si>
  <si>
    <t>Városi TV közszolgálati műsorok támogatása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</si>
  <si>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</si>
  <si>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</si>
  <si>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</si>
  <si>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</si>
  <si>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</si>
  <si>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Programiroda szolgáltatás vásárlás</t>
  </si>
  <si>
    <t>Társadalmi tudatformálási kampányok (mobilitási hét, "Te Szedd", kerékpárral munkába)</t>
  </si>
  <si>
    <t>Városépítészeti feladatok</t>
  </si>
  <si>
    <t>Településfejlesztési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</si>
  <si>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</si>
  <si>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</si>
  <si>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</si>
  <si>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</si>
  <si>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</si>
  <si>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Közműalagút működtetése</t>
  </si>
  <si>
    <t>Környezetvédelmi feladat (Városüzemeltetés feladatai)</t>
  </si>
  <si>
    <t>Környezetvédelmi feladat (Közigazgatási Iroda feladatai)</t>
  </si>
  <si>
    <t>Közterület Felügyelet, gyepmesteri telep</t>
  </si>
  <si>
    <t>Veszprém Város Közlekedésfejlesztéséért Közalapítvány támogatása (nyugdíjas bérletek)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</si>
  <si>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</si>
  <si>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</si>
  <si>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</si>
  <si>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</si>
  <si>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</si>
  <si>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</si>
  <si>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Választókerületi keretből civil szervezetek támogatása</t>
  </si>
  <si>
    <t>Ebből: Önkormányzat által ellátott kötelező feladatok összesen:</t>
  </si>
  <si>
    <t>Ebből: Önkormányzat által ellátott önként vállalt feladatok összesen:</t>
  </si>
  <si>
    <t>KIMUTATÁS</t>
  </si>
  <si>
    <t>Módosítás</t>
  </si>
  <si>
    <t>Megjegyzés</t>
  </si>
  <si>
    <t>Göllesz Viktor Fogyatékos Személyek Nappali Intézménye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</si>
  <si>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</si>
  <si>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</si>
  <si>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</si>
  <si>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</si>
  <si>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</si>
  <si>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</si>
  <si>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</si>
  <si>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</si>
  <si>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</si>
  <si>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</si>
  <si>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</si>
  <si>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</si>
  <si>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</si>
  <si>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</si>
  <si>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</si>
  <si>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Összesen: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</si>
  <si>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</si>
  <si>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</si>
  <si>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</si>
  <si>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</si>
  <si>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Bevételek összesen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</si>
  <si>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</si>
  <si>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</si>
  <si>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</si>
  <si>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</si>
  <si>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támogatás Áht.-on belülről</t>
  </si>
  <si>
    <t>Felhalmozási célú átvett pénzeszköz</t>
  </si>
  <si>
    <t>Közcélú és közhasznú foglalkoztatás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</si>
  <si>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</si>
  <si>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</si>
  <si>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</si>
  <si>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</si>
  <si>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Óvodák összesen:</t>
  </si>
  <si>
    <t>Egészségügyi és szoc. int. összesen:</t>
  </si>
  <si>
    <t>Veszprémi Petőfi Színház</t>
  </si>
  <si>
    <t>Kulturális és közművelődési int. Összesen</t>
  </si>
  <si>
    <t>INTÉZMÉNYEK ÖSSZESEN:</t>
  </si>
  <si>
    <t>VMJV Polgármesteri Hivatal által ellátott kötelező és önként vállalt feladatok</t>
  </si>
  <si>
    <t>Veszprém Megyei Jogú Város Önkormányzata Intézményeinek</t>
  </si>
  <si>
    <t>N</t>
  </si>
  <si>
    <t>O</t>
  </si>
  <si>
    <t>P</t>
  </si>
  <si>
    <t>Felhalmozási költségvetési kiadások</t>
  </si>
  <si>
    <t>Egyéb felhalmozási célú kiadások</t>
  </si>
  <si>
    <t>Kulturális és közművelődési int. összesen</t>
  </si>
  <si>
    <t>INTÉZMÉNYEK ÖSSZESEN</t>
  </si>
  <si>
    <t>Igazgatási tevékenység</t>
  </si>
  <si>
    <t>Gondnokság</t>
  </si>
  <si>
    <t>ISO 9001 minőségbiztosítás karbantartás</t>
  </si>
  <si>
    <t>VMJV Polgármesteri Hivatal összesen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</si>
  <si>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</si>
  <si>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</si>
  <si>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</si>
  <si>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</si>
  <si>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</si>
  <si>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Előir. csop. szám</t>
  </si>
  <si>
    <t>Kie-melt előir. szám</t>
  </si>
  <si>
    <t>Működési célú támogatások Áht-on belülről</t>
  </si>
  <si>
    <t>Önkormányzatok működési támogatásai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</si>
  <si>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</si>
  <si>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</si>
  <si>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</si>
  <si>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</si>
  <si>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</si>
  <si>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</si>
  <si>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</si>
  <si>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</si>
  <si>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</si>
  <si>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</si>
  <si>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</si>
  <si>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</si>
  <si>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</si>
  <si>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Vis maior, Egyéb felhalmozási célú támogatás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</si>
  <si>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</si>
  <si>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</si>
  <si>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</si>
  <si>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</si>
  <si>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</si>
  <si>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</si>
  <si>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</si>
  <si>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</si>
  <si>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</si>
  <si>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</si>
  <si>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</si>
  <si>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Intézmények</t>
  </si>
  <si>
    <t>VMJV Polgármesteri Hivatala</t>
  </si>
  <si>
    <t>Beruházási hitelfelvétel</t>
  </si>
  <si>
    <t>Előző évi hitelszerződéseken alapuló felvétel</t>
  </si>
  <si>
    <t>Bevételi főösszeg</t>
  </si>
  <si>
    <t xml:space="preserve">Cím  </t>
  </si>
  <si>
    <t>Intézményi költségvetési kiadások</t>
  </si>
  <si>
    <t>Céltartalékok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</si>
  <si>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</si>
  <si>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</si>
  <si>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</si>
  <si>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</si>
  <si>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</si>
  <si>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</si>
  <si>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</si>
  <si>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</si>
  <si>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</si>
  <si>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</si>
  <si>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</si>
  <si>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</si>
  <si>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</si>
  <si>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</si>
  <si>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</si>
  <si>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</si>
  <si>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</si>
  <si>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</si>
  <si>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</si>
  <si>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</si>
  <si>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</si>
  <si>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</si>
  <si>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</si>
  <si>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</si>
  <si>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</si>
  <si>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</si>
  <si>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</si>
  <si>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</si>
  <si>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</si>
  <si>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</si>
  <si>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</si>
  <si>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</si>
  <si>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</si>
  <si>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</si>
  <si>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</si>
  <si>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</si>
  <si>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</si>
  <si>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</si>
  <si>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</si>
  <si>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</si>
  <si>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</si>
  <si>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</si>
  <si>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</si>
  <si>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</si>
  <si>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</si>
  <si>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</si>
  <si>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</si>
  <si>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</si>
  <si>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</si>
  <si>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Közfoglalkoztatottak létszáma</t>
  </si>
  <si>
    <t>I.</t>
  </si>
  <si>
    <t>Kiemelt művészeti együttesek támogatása</t>
  </si>
  <si>
    <t>Swing-Swing Kft. Szolgáltatás vásárlás</t>
  </si>
  <si>
    <t>Bérleményekkel, haszonbérletekkel kapcsolatos feladatok</t>
  </si>
  <si>
    <t>Csapadékcsatornák üzemeltetési szolgáltatásai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</si>
  <si>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</si>
  <si>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</si>
  <si>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</si>
  <si>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</si>
  <si>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Államháztartáson belüli megelőlegezések</t>
  </si>
  <si>
    <t>Államháztartáson belüli megelőlegezések visszafizetése</t>
  </si>
  <si>
    <t>Veszprémi Ringató Körzeti Óvoda</t>
  </si>
  <si>
    <t>Veszprémi Egry úti Körzeti Óvoda</t>
  </si>
  <si>
    <t>Veszprémi Csillag úti Körzeti Óvoda</t>
  </si>
  <si>
    <t>Veszprémi Kastélykert Körzeti Óvoda</t>
  </si>
  <si>
    <t>Veszprémi Intézményi Szolgáltató Szervezet</t>
  </si>
  <si>
    <t>Nyári diákmunka</t>
  </si>
  <si>
    <t>Pannon Térség Fejlődéséért Alapítvány támogatása</t>
  </si>
  <si>
    <t>Pannon Várszínház támogatás</t>
  </si>
  <si>
    <t>Beruházáshoz kapcsolódó működési kiadások:</t>
  </si>
  <si>
    <t>Végleges forgalomba helyezéshez szükséges ingatlanrendezés</t>
  </si>
  <si>
    <t>Út,-járda, parkoló építések tervezési munkái</t>
  </si>
  <si>
    <t>Erdész utca csapadékvízcsatorna tervezés, engedélyezés</t>
  </si>
  <si>
    <t>Pápai u.-Jutasi u. belső krt mellékkötelezettségek</t>
  </si>
  <si>
    <t>Észak - déli út II. szakasz - tervezési feladatok, kisajátítás, engedélyezés</t>
  </si>
  <si>
    <t>Felújításhoz kapcsolódó működési kiadások:</t>
  </si>
  <si>
    <t>Városi rendezvények</t>
  </si>
  <si>
    <t>SÉD folyóirat költségei</t>
  </si>
  <si>
    <t>Európa Kulturális Fővárosa</t>
  </si>
  <si>
    <t>Finnugor Kulturális Főváros</t>
  </si>
  <si>
    <t>M.J.V.SZ. tám. Kárpátalja megsegítésére</t>
  </si>
  <si>
    <t>ebből:  - Lélektér Alapítvány</t>
  </si>
  <si>
    <t xml:space="preserve">           - Tanulmányi ösztöndíj</t>
  </si>
  <si>
    <t xml:space="preserve">           - Fiatalok napja rendezvény</t>
  </si>
  <si>
    <t>Lakbértámogatás</t>
  </si>
  <si>
    <t>Települési támogatások</t>
  </si>
  <si>
    <t>Parkolók üzemeltetési költsége</t>
  </si>
  <si>
    <t>ebből: - Vár Ucca Műhely támogatása</t>
  </si>
  <si>
    <t xml:space="preserve">          - Veszprémi Szemle Várostörténeti Közhasznú Alapítvány Támogatása</t>
  </si>
  <si>
    <t>EÜ. Alapell. Intézm. - Cserhát ltp. 1. védőnői tanácsadó és gyermekorv.rendelő felújítása, kialakítása</t>
  </si>
  <si>
    <t>ebből:  - Rendkívüli támogatás</t>
  </si>
  <si>
    <t>Közfoglalkoztatottak és diákmunkások létszáma</t>
  </si>
  <si>
    <t>Egészségügyi feladatok ellátását szolgáló ingatlanrész bérleti díja és rezsiköltségek</t>
  </si>
  <si>
    <t>Szolgáltatások, közvetített szolgáltatások ellenértéke</t>
  </si>
  <si>
    <t>Tulajdonosi bevételek</t>
  </si>
  <si>
    <t>ÁFA bevételek és visszatérülések</t>
  </si>
  <si>
    <t xml:space="preserve">Egyéb működési  bevételek </t>
  </si>
  <si>
    <t>Helyi önkormányzatok működésének általános  és ágazati feladataihoz kapcsolódó támogatás</t>
  </si>
  <si>
    <t>Költségvetési hiány belső finanszírozására szolgáló bevételek</t>
  </si>
  <si>
    <t>Költségvetési hiány külső finanszírozására szolgáló bevételek</t>
  </si>
  <si>
    <t>Feladatellátás jellege</t>
  </si>
  <si>
    <t>Kőbánya u. útrekonstrukció</t>
  </si>
  <si>
    <t xml:space="preserve">Eötvös Károly Megyei Könyvtár </t>
  </si>
  <si>
    <t>BERUHÁZÁSI KIADÁSOK MINDÖSSZESEN</t>
  </si>
  <si>
    <t>TOP-6.5.1 Laczkó Dezső Múzeum energetikai megújítása, előkészítő, engedélyezési terv</t>
  </si>
  <si>
    <t>Egyéb városüzemeltetési feladatok</t>
  </si>
  <si>
    <t>VKSZ Zrt. által ellátott városüzemeltetési feladatok</t>
  </si>
  <si>
    <t>VKSZ Zrt. által ellátott intézményüzemeltetési feladatok</t>
  </si>
  <si>
    <t>Közüzemi költségek</t>
  </si>
  <si>
    <t>Intézményi működtetők költsége</t>
  </si>
  <si>
    <t>Szenvedélybetegek ellátásának működési kiadásaihoz támogatás</t>
  </si>
  <si>
    <t>Költségvetési maradvány</t>
  </si>
  <si>
    <t>Önkormányzati egyéb felhalmozási célú kiadások</t>
  </si>
  <si>
    <t>eredeti előirányzat</t>
  </si>
  <si>
    <t>(Hársfa Tagóvoda, Bóbita Óvoda)</t>
  </si>
  <si>
    <t>Veszprémi Bóbita Körzeti Óvoda</t>
  </si>
  <si>
    <t>Veszprémi Vadvirág Körzeti Óvoda</t>
  </si>
  <si>
    <t>Járásszékhely települési önkormányzatok által fenntartott múzeumok szakmai támogatása</t>
  </si>
  <si>
    <t>Önkormányzati bérlakások felújítása</t>
  </si>
  <si>
    <t>Bérlakások üzemeltetési költségei</t>
  </si>
  <si>
    <t>Veszprémi Egry Úti Körzeti Óvoda</t>
  </si>
  <si>
    <t>Veszprémi Csillag Úti Körzeti Óvoda</t>
  </si>
  <si>
    <t>ÓVODÁK</t>
  </si>
  <si>
    <t>Veszprém Megyei Jogú Város Önkormányzata által</t>
  </si>
  <si>
    <t>Támogatás összege</t>
  </si>
  <si>
    <t>Veszprémi Táncegyüttesért Alapítvány</t>
  </si>
  <si>
    <t>Veszprémi Ifjúsági Közalapítvány</t>
  </si>
  <si>
    <t>Veszprém Város Vegyeskara</t>
  </si>
  <si>
    <t>17</t>
  </si>
  <si>
    <t>Vagyongazdálkodással és ingatlanhasznosítással összefüggő fel. (Földhivatali eljárások, vagyonértékelés)</t>
  </si>
  <si>
    <t>Alapítvány / egyesület / civil szervezet / társadalmi szervezet megnevezése</t>
  </si>
  <si>
    <t>Gizella Múzeum támogatása</t>
  </si>
  <si>
    <t>Polgármester, Alpolgármesterek</t>
  </si>
  <si>
    <t>Helyi önkormányzatok általános működéséhez és ágazati feladataihoz kapcsolódó támogatások</t>
  </si>
  <si>
    <t>Változás %-a</t>
  </si>
  <si>
    <t>1. Helyi önkormányzatok működésének általános támogatása</t>
  </si>
  <si>
    <t>2. Települési önkormányzatok egyes köznevelési feladatainak támogatása</t>
  </si>
  <si>
    <t>Óvodapedagógusok és az óvodapedagógusok nevelő munkáját közvetlenül segítők bértámogatása</t>
  </si>
  <si>
    <t>Óvodaműködtetési támogatás</t>
  </si>
  <si>
    <t>Kiegészítő támogatás az óvodapedagógusok minősítéséből adódó többletkiadásokhoz</t>
  </si>
  <si>
    <t>Szociális étkeztetés</t>
  </si>
  <si>
    <t>Házi segítségnyújtás</t>
  </si>
  <si>
    <t>Időskorúak nappali intézményi ellátása</t>
  </si>
  <si>
    <t>Családok és hajléktalanok átmeneti elhelyezése</t>
  </si>
  <si>
    <t>Idősek átmeneti és tartós szociális szakosított ellátásának támogatása</t>
  </si>
  <si>
    <t>Gyermekétkeztetés támogatása</t>
  </si>
  <si>
    <t>Rászoruló gyermekek intézményen kívüli szünidei étkeztetése</t>
  </si>
  <si>
    <t>4. Települési önkormányzatok kulturális feladatainak támogatása</t>
  </si>
  <si>
    <t>Megyei hatáskörű városi múzeumok  feladatainak támogatása</t>
  </si>
  <si>
    <t>Megyei könyvtárak feladatainak támogatása</t>
  </si>
  <si>
    <t>Megyeszékhely megyei jogú városok közművelődési támogatása</t>
  </si>
  <si>
    <t>Megyei könyvtár kistelepülési könyvtári célú kiegészítő támogatása</t>
  </si>
  <si>
    <t>Színművészeti szervezetek támogatása</t>
  </si>
  <si>
    <t>Zenekarok támogatása</t>
  </si>
  <si>
    <t>(Csillagvár Waldorf Tagóvoda, Vadvirág Óvoda)</t>
  </si>
  <si>
    <t>tájékoztató jelleggel az Áht. 24.§ (4) bekezdés b) pontja alapján</t>
  </si>
  <si>
    <t>Sorszám</t>
  </si>
  <si>
    <t>2019. évi előirányzat</t>
  </si>
  <si>
    <t>Játszóeszközök kopásból, elhasználódásból adódó karbantartása, felújítása</t>
  </si>
  <si>
    <t>Beruházás/ felújítás kötelezettségvállalásról</t>
  </si>
  <si>
    <t>Kittenberger K. Növény és Vadaspark Kht. működéséhez hozzájárulás</t>
  </si>
  <si>
    <t>Veszprém TV közszolgálati műsorok támogatása</t>
  </si>
  <si>
    <t>"Csarnok Kft"-vel megkötött szolgáltatásvásárlási szerződéshez kapcsolódó megállapodás</t>
  </si>
  <si>
    <t xml:space="preserve">Swing-Swing Kft. törzstőke emelés,   tőketartalékba helyezés (Hangvilla üzletrész vásárlás) </t>
  </si>
  <si>
    <t>Swing-Swing Kft. (Hangvilla) szolgáltatási szerződés</t>
  </si>
  <si>
    <t>Önkormányzati intézmények energia beszerzése költségei fedezetének biztosításához szükséges előzetes pénzügyi kötelezettségvállalásról (villamosenergia)</t>
  </si>
  <si>
    <t>Utak fenntartása (kátyúzás)</t>
  </si>
  <si>
    <t>Útburkolati jelek festése</t>
  </si>
  <si>
    <t>Veszprém Stromfeld A. u. 9/E. szám alatti ingatlanrész rendőrségi körzeti megbízotti iroda működtetése céljára</t>
  </si>
  <si>
    <t>Veszprém Egyetemi és Diák Atlétikai Club</t>
  </si>
  <si>
    <t>Veszprém Kosárlabda Korlátolt Felelősségű Társasággal együttműködési megállapodás (Veszprémi Egyetemi SC kosárlabda szakosztály)</t>
  </si>
  <si>
    <t>Veszprémi Foci Centrum Utánpótlás SE.</t>
  </si>
  <si>
    <t>Futsal Club Veszprém</t>
  </si>
  <si>
    <t>Jutasi úti műfüves sportpálya  fenntartására és működésére</t>
  </si>
  <si>
    <t>Forint-Med Egészségügyi és Szolgáltató Bt. megbízási szerződés (foglalkozás és egészségügyi feladatok)</t>
  </si>
  <si>
    <t>Cuha Völgye Egyesületi tagdíj (5 Ft/lakos)</t>
  </si>
  <si>
    <t>ÖKOpolisz Klaszter tagdíj</t>
  </si>
  <si>
    <t>A Települési Önkormányzatok Országos Szövetségéhez történő csatlakozásról</t>
  </si>
  <si>
    <t>A Klímabarát Települések Szövetségéhez történő csatlakozásról</t>
  </si>
  <si>
    <t>Balatoni Szövetség</t>
  </si>
  <si>
    <t>Megyei Jogú Városok Szövetsége tagdíj</t>
  </si>
  <si>
    <t>Európai Városok Szövetsége tagdíj</t>
  </si>
  <si>
    <t>Alkohol-Drogsegély Ambulancia (ellátási szerződés) Szenvedélybetegek</t>
  </si>
  <si>
    <t>Máltai Szeretetszolgálat (ellátási szerződés)</t>
  </si>
  <si>
    <t>Polgármesteri Hivatal használatában lévő nyomatkészítő eszközök tartós üzemeltetésére</t>
  </si>
  <si>
    <t>Kiemelt együttesek támogatása-Veszprém Város Vegyeskar</t>
  </si>
  <si>
    <t>Kiemelt együttesek támogatása-Veszprém Táncegyüttes</t>
  </si>
  <si>
    <t>Kiemelt együttesek támogatása-Gizella Nőikar/Downland Alapítvány</t>
  </si>
  <si>
    <t>Kiemelt együttesek támogatása-Liszt Ferenc Kórus</t>
  </si>
  <si>
    <t xml:space="preserve">TDM Irodától szolgáltatás vásárlás </t>
  </si>
  <si>
    <t>VMJV Vagyon- és felelősségbiztosítás</t>
  </si>
  <si>
    <t>Központi orvosi ügyelet külső szolgáltatóval történő működtetése, az alapellátási központi orvosi ügyelet további működtetése</t>
  </si>
  <si>
    <t>MÉZ Rádió</t>
  </si>
  <si>
    <t>Előzetes kötelezettségvállalás diákétkeztetésre</t>
  </si>
  <si>
    <t>Önkormányzati kiadások összesen:</t>
  </si>
  <si>
    <t>hiteltörlesztésének, hitelállományának és egyéb kötelezettségeinek alakulásáról</t>
  </si>
  <si>
    <t>Q</t>
  </si>
  <si>
    <t>Hitel megnevezése</t>
  </si>
  <si>
    <t>Hitelt nyújtó pénzintézet</t>
  </si>
  <si>
    <t>Hitelszerződés dátuma</t>
  </si>
  <si>
    <t>Lejárat idő- pontja</t>
  </si>
  <si>
    <t>Hitelkeret</t>
  </si>
  <si>
    <t>OTP Bank</t>
  </si>
  <si>
    <t>Beruházási hitel - SMO 2011.</t>
  </si>
  <si>
    <t>UniCredit Bank</t>
  </si>
  <si>
    <t xml:space="preserve">Beruházási hitel - Célhitel 2013. </t>
  </si>
  <si>
    <t>Beruházási hitel - MFB 2013.</t>
  </si>
  <si>
    <t>Takarékbank</t>
  </si>
  <si>
    <t>7.</t>
  </si>
  <si>
    <t>Pénzintézetekkel szemben fenálló kötelezettségek összesen</t>
  </si>
  <si>
    <t xml:space="preserve">                  </t>
  </si>
  <si>
    <t>tájékoztató jelleggel az Áht. 24. § (4) bekezdés c) pontja alapján</t>
  </si>
  <si>
    <t>Törvények és helyi rendeletek által nyújtott mentességek, kedvezmények</t>
  </si>
  <si>
    <t>Közvetett támogatás  ezer Forintban</t>
  </si>
  <si>
    <t>Adóhivatal: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</si>
  <si>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</si>
  <si>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</si>
  <si>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</si>
  <si>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</si>
  <si>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Veszprémi Bölcsődei és Egészségügyi Alapellátási Integrált Intézmény</t>
  </si>
  <si>
    <t>Beruházási kiadások összesen</t>
  </si>
  <si>
    <t>Önkormányzati egyéb felhalmozási célú kiadások összesen</t>
  </si>
  <si>
    <t xml:space="preserve"> - Gizella Kórus/Dowland Alapítvány</t>
  </si>
  <si>
    <t xml:space="preserve">Központi orvosi ügyelet </t>
  </si>
  <si>
    <t>TOP-6.2.1-15-VP1-2016-00002 Gyulafirátóti óvoda újjáépítése</t>
  </si>
  <si>
    <t>ELENA projekt előkészítési feladatokra konzorciumi hozzájárulás</t>
  </si>
  <si>
    <t>TOP-6.2.1-15-VPI-2016-00003 Egry úti óvoda újjáépítése</t>
  </si>
  <si>
    <t>TOP-6.3.3-15-VPI-2016-00001 Kertváros csapadékelvezető rendszer rekonstrukciója I. ütem</t>
  </si>
  <si>
    <t>TOP-6.2.1-15-VPI-2016-00001 Aprófalvi bölcsőde kapacitásbővítő átalakítása</t>
  </si>
  <si>
    <t xml:space="preserve">           - Veszprémi Ifjúsági Közalapítvány</t>
  </si>
  <si>
    <t>Mendelssohn Kamarazenekar</t>
  </si>
  <si>
    <t xml:space="preserve"> Európai Uniós forrásból finanszírozott támogatással megvalósuló programok, projektek bevételeiről és kiadásairól az Ávr. 24. § (1) bekezdés a.) és bd.) pontjainak megfelelően</t>
  </si>
  <si>
    <t>Program megnevezés</t>
  </si>
  <si>
    <t>Program megvalósításának ideje</t>
  </si>
  <si>
    <t>Saját erő</t>
  </si>
  <si>
    <t>EU támogatás összesen</t>
  </si>
  <si>
    <t>EU támogatás</t>
  </si>
  <si>
    <t>2016-2018</t>
  </si>
  <si>
    <t>TOP.6.6.1-15-VP2-2016-00001 Egészségház építése</t>
  </si>
  <si>
    <t>TOP-6.6.2-15-VP1-2016-00001 Idős demensek nappali ellátójának kialakítása</t>
  </si>
  <si>
    <t>TOP-6.4-1-15-VP1-2016-00002 Fenntartható Város Mobilitási terv készítése Veszprém Megyei Jogú Város területére (SUMP)</t>
  </si>
  <si>
    <t xml:space="preserve">TOP-6.6.2-15-VP1-2016-00001 Idős demensek nappali ellátójának kialakítása </t>
  </si>
  <si>
    <t xml:space="preserve">Család- és gyermekjóléti szolgálat </t>
  </si>
  <si>
    <t>Család- és gyermekjóléti központ</t>
  </si>
  <si>
    <t>Fogyatékos személyek nappali intézményi ellátása</t>
  </si>
  <si>
    <t>Demens személyek nappali intézményi ellátása</t>
  </si>
  <si>
    <t>Bölcsődei, mini bölcsődei ellátás (kedvezményes étk. támog. nélkül)</t>
  </si>
  <si>
    <t>3. Települési önkormányzatok szociális, gyermekjóléti és gyermek-étkeztetési feladatainak támogatása</t>
  </si>
  <si>
    <t>VMJV Önkormányzat</t>
  </si>
  <si>
    <t xml:space="preserve">Veszprémi Bóbita Körzeti Óvoda </t>
  </si>
  <si>
    <r>
      <t>Ebből</t>
    </r>
    <r>
      <rPr>
        <i/>
        <sz val="10"/>
        <rFont val="Palatino Linotype"/>
        <family val="1"/>
      </rPr>
      <t>: költségvetési támogatás</t>
    </r>
  </si>
  <si>
    <t>Veszprémi Vadvirág Körzeti Óvoda                                                (Csillagvár Waldorf Tagóvoda, Vadvirág Óvoda)</t>
  </si>
  <si>
    <t>Veszprémi Bóbita Körzeti Óvoda                                                       (Hársfa Tagóvoda, Bóbita Óvoda)</t>
  </si>
  <si>
    <t>Veszprémi Ringató Körzeti Óvoda                                                   (Ringató Óvoda, Erdei Tagóvoda, Kuckó Tagóvoda)</t>
  </si>
  <si>
    <t>Veszprémi Egry úti Körzeti Óvoda                                                   (Egry ltp. Óvoda, Nárcisz Tagóvoda)</t>
  </si>
  <si>
    <t>Veszprémi Csillag úti Körzeti Óvoda                                        (Csillag úti Óvoda, Cholnoky ltp. Óvoda)</t>
  </si>
  <si>
    <t>Veszprémi Kastélykert Körzeti Óvoda                                       (Kastélykert Óvoda, Ficánka Óvoda)</t>
  </si>
  <si>
    <t xml:space="preserve">B </t>
  </si>
  <si>
    <t>Projekt forrás összetétel</t>
  </si>
  <si>
    <t>2018.</t>
  </si>
  <si>
    <t>Projekt költség megbontás</t>
  </si>
  <si>
    <t>2016. évi            tény</t>
  </si>
  <si>
    <t>2016. évi                tény</t>
  </si>
  <si>
    <t xml:space="preserve">E </t>
  </si>
  <si>
    <t>TOP-6.4.1-15-VP1-2016-00001 Közlekedésbiztonsági és kerékpárosbarát fejlesztések magvalósulása Veszprém város területén</t>
  </si>
  <si>
    <t>2016-2019</t>
  </si>
  <si>
    <t>2017-2019</t>
  </si>
  <si>
    <t>1-16</t>
  </si>
  <si>
    <t>Tárgyi eszközök értékesítés</t>
  </si>
  <si>
    <t>Tőke-törlesztés 2020</t>
  </si>
  <si>
    <t>Kamat 2019</t>
  </si>
  <si>
    <t>Kamat 2020</t>
  </si>
  <si>
    <t>Rövid lejáratú hitel (1500M Ft)</t>
  </si>
  <si>
    <t>Beruházási hitel  - MFB 2014</t>
  </si>
  <si>
    <t>Beruházási hitel - Célhitel 2014</t>
  </si>
  <si>
    <t>Felhalmozási hitel - Célhitel 2017</t>
  </si>
  <si>
    <t>Signator Audit Könyvvizsgáló Kft. megbízási szerződés</t>
  </si>
  <si>
    <t xml:space="preserve">„VESZOL” Veszprémi Közösségi Lakásügynökség Nonprofit Kft.-vel megkötött szolgáltatásvásárlási szerződés </t>
  </si>
  <si>
    <t xml:space="preserve">       Parkfenntartás</t>
  </si>
  <si>
    <t xml:space="preserve">       Köztisztasági feladatok</t>
  </si>
  <si>
    <t xml:space="preserve">       Egyéb városüzemeltetési feladatok</t>
  </si>
  <si>
    <t xml:space="preserve">       Intézményi működtetési feladatok (közüzemi költségek)</t>
  </si>
  <si>
    <t xml:space="preserve">       Intézményi működtetők költsége</t>
  </si>
  <si>
    <t>Veszprémi Csolnoky Ferenc Kórházzal kötött használati szerződés</t>
  </si>
  <si>
    <t xml:space="preserve">      Temetők üzemeltetésével kapcsolatos feladatok</t>
  </si>
  <si>
    <t>Észak Nyugati Közlekedési Központ Zrt-vel a rendezetlen költségek megtérítése vonatkozásban</t>
  </si>
  <si>
    <t>Polgármesteri Hivatal épületeinek takarítási feladatainak ellátása</t>
  </si>
  <si>
    <t>a Veszprém Megyei Jogú Város Önkormányzata Támogatási Szerződéssel rendelkező</t>
  </si>
  <si>
    <t>"Vksz" Zrt-vel közszolgáltatások ellátása tárgyában kötendő megállapodás alapján</t>
  </si>
  <si>
    <t>Erdész u.-i parkoló építés</t>
  </si>
  <si>
    <t>Orgona utca átépítésének kivitelezése</t>
  </si>
  <si>
    <t>Petőfi Sándor utca rekonstrukciója</t>
  </si>
  <si>
    <t>Stromfeld Aurél utca akadálymentesítés</t>
  </si>
  <si>
    <t>Programiroda Kft. törzstőke emelés</t>
  </si>
  <si>
    <t xml:space="preserve">Programiroda Kft. tőketartalékba helyezés </t>
  </si>
  <si>
    <t>Swing-Swing Kft. törzstőke emelés</t>
  </si>
  <si>
    <t>Swing-Swing Kft. tőketartalékba helyezés</t>
  </si>
  <si>
    <t xml:space="preserve">Erdőtelepítés és utógondozás (a 241/2009.(IX.15.) Közgyűlési határozat; Erdészeti Hatóság 28.3/1176-7/2010.(V.25.) és VE-G-001/3883-8/2013. sz. határozata; 298/2009.(X.20.) Vfkb és 48/2010.(II.16.) Vfkb </t>
  </si>
  <si>
    <t>Játszótér építések</t>
  </si>
  <si>
    <t xml:space="preserve">Utcanévtáblák </t>
  </si>
  <si>
    <t>Kézi hulladékgyűjtők beszerzése</t>
  </si>
  <si>
    <t>Eü. Alapellátás</t>
  </si>
  <si>
    <t>Megyei Könyvtár kistelepülési könyvtári és közművelődési célú kiegészítő állami támogatás</t>
  </si>
  <si>
    <t>Gépkocsi gumiabroncs beszerzés</t>
  </si>
  <si>
    <t>Mihály-napi búcsú</t>
  </si>
  <si>
    <t>Stadion üzemeltetése</t>
  </si>
  <si>
    <t xml:space="preserve">            - Civil iroda működési költsége</t>
  </si>
  <si>
    <t>Városi ifjúsági keret</t>
  </si>
  <si>
    <t>Rendszeres gyermekvédelmi kedvezmény/pénzbeli ellátás</t>
  </si>
  <si>
    <t>Szünidei gyermekétkeztetés</t>
  </si>
  <si>
    <t xml:space="preserve">          - Lakásfenntartási támogatás </t>
  </si>
  <si>
    <t xml:space="preserve">          - Albérleti támogatás</t>
  </si>
  <si>
    <t xml:space="preserve">          - Temetési támogatás</t>
  </si>
  <si>
    <t xml:space="preserve">          - Térítési díj</t>
  </si>
  <si>
    <t xml:space="preserve">          - Gyógyszertámogatás</t>
  </si>
  <si>
    <t xml:space="preserve">         - Adósságcsökkentési támogatás</t>
  </si>
  <si>
    <t xml:space="preserve">         - Szünidei gyermekétkeztetés</t>
  </si>
  <si>
    <t>Nevelési szolgáltatás</t>
  </si>
  <si>
    <t>Német Nemzetiségi Önk. helységének bérleti díja</t>
  </si>
  <si>
    <t>Szolidaritási hozzájárulás</t>
  </si>
  <si>
    <t xml:space="preserve">Észak-Nyugati Közlekedési Központ Zrt. Helyi közösségi közlekedés közszolgáltatás és veszteségkiegyenlítés </t>
  </si>
  <si>
    <t>Önkormányzati tulajdonú ingatlanok művelési ág változásával járó költségek (Földhivatal)</t>
  </si>
  <si>
    <t>Közmű alaptérkép változásvezetés</t>
  </si>
  <si>
    <t>Térinformatikai rendszer adatfeltöltés, fakataszter</t>
  </si>
  <si>
    <t>Óvodai csoportok átmeneti elhelyezését szolgáló konténerek bérleti díja</t>
  </si>
  <si>
    <t>TOP-6.8.2-15-VPI-2016-00001 Helyi foglalkoztatási együttműködések a megyei jogú város területén és várostérségben, foglalkoztatási együttműködés a veszprémi járás területén</t>
  </si>
  <si>
    <t>TOP-6.4.1-15-VP1-2016-00001"Közlekedésbiztonsági és kerékpárosbarát fejlesztések megvalósulása Veszprém város területén"</t>
  </si>
  <si>
    <t>Szentkirályszabadja - Veszprém Reptér tulajdonjogának megszerzéséhez kapcsolódó per- és egyéb költség</t>
  </si>
  <si>
    <t>DAT térképfrissítés, földkönyv, közműnyilvántartás, GPS</t>
  </si>
  <si>
    <t>Rendezési terv felülvizsgálat megjelenítése a térinformatikai rendszerben</t>
  </si>
  <si>
    <t>Liszt F. Kórus</t>
  </si>
  <si>
    <t>Hiány finanszírozása belső finanszírozásra szolgáló költségvetési bevétel összegével</t>
  </si>
  <si>
    <t>Hiány finanszírozása külső finanszírozásra szolgáló költségvetési bevétel összegével</t>
  </si>
  <si>
    <t xml:space="preserve">          - Ex Symposion Alapítvány</t>
  </si>
  <si>
    <t xml:space="preserve">         - Comitatus Társadalomkutató Egyesület - Comitatus Önkormányzati Szemle</t>
  </si>
  <si>
    <t>Veszprémi Szemle Várostörténeti Közhasznú Alapítvány Támogatása</t>
  </si>
  <si>
    <t>Ex Symposion Alapítvány</t>
  </si>
  <si>
    <t>Comitatus Társadalomkutató Egyesület - Comitatus Önkormányzati Szemle</t>
  </si>
  <si>
    <t>DTP1-1-311-2.2 Interreg Duna Nemzetközi Program Networld*</t>
  </si>
  <si>
    <t>Előzetes pénzügyi kötelezettségvállalás közvilágítási célú villamos energia beszerzéséhez</t>
  </si>
  <si>
    <t>2018. évi engedélyezett létszám</t>
  </si>
  <si>
    <t>2018. év</t>
  </si>
  <si>
    <t>Országgyűlési képviselők választása 2018.</t>
  </si>
  <si>
    <t>KÖFOP-1.2.1-VEKOP-16-2017-01268, Veszprém Megyei Jogú Város Önkormányzata ASP Központhoz való csatlakozása</t>
  </si>
  <si>
    <t>Gizella Kórus/Dowland Alapítvány</t>
  </si>
  <si>
    <t>Önkormányzati beruházási és egyéb felhalmozási                                                                     célú kiadások összesen:</t>
  </si>
  <si>
    <t>Csillagvár Waldorf Tagóvoda</t>
  </si>
  <si>
    <t>Hársfa Tagóvoda</t>
  </si>
  <si>
    <t>Erdei Tagóvoda, Kuckó Tagóvoda</t>
  </si>
  <si>
    <t>Nárcisz Tagóvoda</t>
  </si>
  <si>
    <t>Cholnoky Jenő Ltp. Tagóvoda</t>
  </si>
  <si>
    <t>Ficánka Tagóvoda</t>
  </si>
  <si>
    <t>Tárgyi eszközök beszerzésére</t>
  </si>
  <si>
    <t>Hóvirág Bölcsőde</t>
  </si>
  <si>
    <t>Vackor Bölcsőde</t>
  </si>
  <si>
    <t>Aprófalvi Bölcsőde</t>
  </si>
  <si>
    <t>Módszertani Bölcsőde</t>
  </si>
  <si>
    <t>Fogorvosi körzeteknek működési hozzájárulás</t>
  </si>
  <si>
    <t>Fogorvosi körzetek részére pályázati alap</t>
  </si>
  <si>
    <t>Paktum Iroda működéséhez hozzájárulás</t>
  </si>
  <si>
    <t>Magyar-Lengyel Barátság napja</t>
  </si>
  <si>
    <t>Állatmenhelyek támogatása</t>
  </si>
  <si>
    <t>Helikoni Ünnepségek Keszthelyen (diákok nevezési díjai)</t>
  </si>
  <si>
    <t>Hatósági engedélyek beszerzése, hatályban tartása</t>
  </si>
  <si>
    <t>Közlekedési Igazgatóság költségei</t>
  </si>
  <si>
    <t>"Városom Veszprém", "Virágos Magyarországért" és "Entente Florale" verseny szervezési, előkészítési, lebonyolítási költségei</t>
  </si>
  <si>
    <t>Repülőtér üzemeltetése</t>
  </si>
  <si>
    <t>Veszprém Város Vegyeskar - Dúdoló Népzenei Műhely</t>
  </si>
  <si>
    <t xml:space="preserve">          - Brusznyai Árpád Alapítvány</t>
  </si>
  <si>
    <t>Musica Sacra Alapítvány</t>
  </si>
  <si>
    <t>Veszprémi Deák Ferenc Ált. Iskoláért Közhasznú Alapítvány</t>
  </si>
  <si>
    <t>Fúvós Kultúráért Alapítvány támogatása</t>
  </si>
  <si>
    <t>Balaton Vívóklub</t>
  </si>
  <si>
    <t>DTP1-1-311-2.2 Interreg Duna Nemzetközi Program Netwold</t>
  </si>
  <si>
    <t>TOP 6.1.5-16-VPI-2017-00001 Északi Iparterület Közlekedésfejlesztése</t>
  </si>
  <si>
    <t>MVP Veszprémi Petőfi Színház komplex fejlesztése</t>
  </si>
  <si>
    <t>TOP-6.3.3-15 Csapadékvíz-elvezető rendszer rekonstrukciója I. ütem - Dózsaváros előkészítő, engedélyezési, kiviteli és tender terv</t>
  </si>
  <si>
    <t>Táncsics utcai rendelő felújítása</t>
  </si>
  <si>
    <t>Egészségház közműfejlesztési költségek</t>
  </si>
  <si>
    <t>Védőnői és háziorvosi körzetek költöztetési költsége</t>
  </si>
  <si>
    <t>Állatkert építési engedélyezési tervek</t>
  </si>
  <si>
    <t>Gyulafirátót 10089/4 hrsz-ú ingatlan közműfejlesztési költségei</t>
  </si>
  <si>
    <t>Veszprémi Dózsa György Német Nemzetiségi Nyelvoktató Általános Iskola - nyílászáró csere 2 tanteremben</t>
  </si>
  <si>
    <t>TOP-6.3.3-16-VP1-2017-00001 Dózsaváros, Pápai úti csapadékvíz-elvezető rendszer fejlesztése</t>
  </si>
  <si>
    <t>TOP-6.6.1-16-VP1-2017 Kádártai rendelő felújítása</t>
  </si>
  <si>
    <t>TOP-6.6.1-16-VP1-2017-00001 Gyulafirátóti rendelő felújítása</t>
  </si>
  <si>
    <t>TOP – 6.3.2 Zöldváros kialakítása (Kulturális negyed - Színházkert, Megyeház tér, Erzsébet liget, Erzsébet sétány – fejlesztése)</t>
  </si>
  <si>
    <t>TOP - Ördögárok u.5. sz. gyermekorvosi rendelők  felújítása</t>
  </si>
  <si>
    <t>TOP- 7.1.1 Helyi közösségi kezdeményezések (CLLD kulcsprojekt előkészítése)</t>
  </si>
  <si>
    <t>TOP-6.4.1-16-VP1 Kerékpárút építése Márkó-Bánd települések irányába</t>
  </si>
  <si>
    <t>TOP – 6.9.2 A helyi identitás és kohézió erősítése</t>
  </si>
  <si>
    <t>EFOP-1.9.9-17-2017-00004 Még jobb kezekben - Veszprémben</t>
  </si>
  <si>
    <t>EFOP-4.1.8-16-VP1-2017-00020 "Az Eötvös Károly Megyei Könyvtár tanulás segítő infrastrukturális fejlesztései"</t>
  </si>
  <si>
    <t>Erasmus +K3 SporTown</t>
  </si>
  <si>
    <t>KEHOP-5.4.1-16-2016-00142 "Veszprém, az energiatudatos város"</t>
  </si>
  <si>
    <t>Veszprém, Pápai út 37. szám alatti ingatlanon munkásszállás kialakítása</t>
  </si>
  <si>
    <t>MVP Kittenberger Kálmán Növény- és Vadaspark fejlesztése és bővítése</t>
  </si>
  <si>
    <t>MVP Veszprémi Zeneművészeti Szakgimnázium és Alapfokú Művészeti Iskola intézményegysége, a Csermák Antal Zeneiskola felújításának megvalósítása</t>
  </si>
  <si>
    <t>A Várlift építészeti tervpályázat lebonyolítása</t>
  </si>
  <si>
    <t>Veszprémi Torna Club részére könnyűszerkezetes sportlétesítmény építése</t>
  </si>
  <si>
    <t>Petőfi Sándor utca rekonstrukciója II. ütem</t>
  </si>
  <si>
    <t>Vörösmarty tér tömbbelső fejlesztés, I. ütem (csapadékvíz elvezetés kiépítése) + II. ütem</t>
  </si>
  <si>
    <t>Gyulafirátót Németh u. útrekonstrukció I. ütem csapadékvíz elvezetés</t>
  </si>
  <si>
    <t>Közvilágítás bővítések (tervezés, kivitelezés) 2011. évi CLXXXIX törvény</t>
  </si>
  <si>
    <t>Swing-Swing Kft. Üzletrész vásárlás</t>
  </si>
  <si>
    <t>Térfigyelő rendszer bővítése 51/2011. (IV.29.) VMJV Önk.</t>
  </si>
  <si>
    <t>Karácsonyi köztéri dekorációk beszerzése</t>
  </si>
  <si>
    <t>Erdei Tagóvoda</t>
  </si>
  <si>
    <t>Kuckó Tagóvoda</t>
  </si>
  <si>
    <t>Veszprémi Bölcsődei és Eü.Alapell. Integrált Int.</t>
  </si>
  <si>
    <t>Kazán csere</t>
  </si>
  <si>
    <t>Veszprémi Családseg. és Gyermekjóléti Integrált Int.</t>
  </si>
  <si>
    <t>Veszprém Foci Centrum Utánpótlás SE</t>
  </si>
  <si>
    <t>Veszprémi Egyetemi és Diák Atlétikai Club</t>
  </si>
  <si>
    <t xml:space="preserve">          - Magyar Kórusok találkozója</t>
  </si>
  <si>
    <t>TOP-6.1.5-16-VP1-2017-00001 Északi Iparterület Közlekedés-fejlesztése</t>
  </si>
  <si>
    <t>TOP-6.4.1-16-VP1 Kerékpárút építése Alsóörs - Felsőörs irányába</t>
  </si>
  <si>
    <t>TOP - Vilonyai u.2/B sz. rendelők felújítása</t>
  </si>
  <si>
    <t>Török I.u. - Aulich összekötés</t>
  </si>
  <si>
    <t>Padbeszerzés és kihelyezés (141/2008(IV.22.) VFKB és 215/2008(VI.20.) VFKB</t>
  </si>
  <si>
    <t>Veszprémi Bölcsődei és Eü. Alapell. Integrált Intézmény</t>
  </si>
  <si>
    <t>2018-2019</t>
  </si>
  <si>
    <t>2017-2018</t>
  </si>
  <si>
    <t>Máltai Szeretetszolgálat</t>
  </si>
  <si>
    <t xml:space="preserve">Swing-Swing Kft. Üzletrész vásárlás </t>
  </si>
  <si>
    <t>Veszprémi Labdarúgó és Sportszervező Korlátolt Felelősségű Társaság támogatása</t>
  </si>
  <si>
    <t>Fogorvosok működési hozzájárulás</t>
  </si>
  <si>
    <t>Fogorvosi körzet pályázati alap</t>
  </si>
  <si>
    <t>Szolgáltatásvásárlási szerződés jóváhagyásáról a Veszprémi Programiroda Kft-vel a 2017. 2018. 2019. évi városi nagyrendzvények előkészítése és lebonyolítása tárgyában</t>
  </si>
  <si>
    <t>Őrzésvédelem portaszolgálat</t>
  </si>
  <si>
    <t>Baláca Múzeum régészeti anyagfeldolgozása</t>
  </si>
  <si>
    <t>Kulturális kínálat bővítés/ amatőr művészeti csoportok támogatása</t>
  </si>
  <si>
    <t>Tőke-törlesztés 2021</t>
  </si>
  <si>
    <t>Kamat 2021</t>
  </si>
  <si>
    <t>Hiszek Benned Sport Program</t>
  </si>
  <si>
    <t>Veszprémi Kistérségi Társulásnak pénzeszköz átadás (Egyesített Szoc.Int.)</t>
  </si>
  <si>
    <t>Közutak, hidak fenntartása</t>
  </si>
  <si>
    <t>MVP Veszprémi Atlétikai Stadion felújítása, fejlesztése - Részletes Megvalósíthatósági tanulmány készítése</t>
  </si>
  <si>
    <t>2019. évi költségvetési bevételei</t>
  </si>
  <si>
    <t>2017. évi              tény</t>
  </si>
  <si>
    <t>2018. évi eredeti előirányzat</t>
  </si>
  <si>
    <t>2018. évi várható</t>
  </si>
  <si>
    <t>alakulása 2018. és 2019. évben</t>
  </si>
  <si>
    <t>2019. év</t>
  </si>
  <si>
    <t>2019/2018.</t>
  </si>
  <si>
    <t>2019. évi költségvetési kiadásai</t>
  </si>
  <si>
    <t xml:space="preserve"> - Szakosított ellátások üzem.tám., bölcsődei kieg.tám.</t>
  </si>
  <si>
    <t xml:space="preserve"> - Viziközmű fejlesztés</t>
  </si>
  <si>
    <t>Művészetek Háza Veszprém Művelődési Ház és Kiállítóhely</t>
  </si>
  <si>
    <t>Kabóca Bábszínház</t>
  </si>
  <si>
    <r>
      <rPr>
        <b/>
        <sz val="10"/>
        <rFont val="Palatino Linotype"/>
        <family val="1"/>
      </rPr>
      <t>EFOP-1.9.9-17-2017-00004</t>
    </r>
    <r>
      <rPr>
        <sz val="10"/>
        <rFont val="Palatino Linotype"/>
        <family val="1"/>
      </rPr>
      <t xml:space="preserve"> Még jobb kezekben - Veszprémben</t>
    </r>
  </si>
  <si>
    <r>
      <rPr>
        <b/>
        <sz val="10"/>
        <rFont val="Palatino Linotype"/>
        <family val="1"/>
      </rPr>
      <t>EFOP-4.1.9-16-2017-00014</t>
    </r>
    <r>
      <rPr>
        <sz val="10"/>
        <rFont val="Palatino Linotype"/>
        <family val="1"/>
      </rPr>
      <t xml:space="preserve"> A múzeumi és levéltári intézményrendszer tanulás segítő infrastrukturális fejlesztései -Laczkó Dezső Múzeumban oktatótermek és kiszolgáló helyiségek kialakítása</t>
    </r>
  </si>
  <si>
    <r>
      <rPr>
        <b/>
        <sz val="10"/>
        <rFont val="Palatino Linotype"/>
        <family val="1"/>
      </rPr>
      <t>EFOP-3.3.2-16-2016-00107</t>
    </r>
    <r>
      <rPr>
        <sz val="10"/>
        <rFont val="Palatino Linotype"/>
        <family val="1"/>
      </rPr>
      <t xml:space="preserve"> Kulturális intézmények a köznevelés eredményességéért</t>
    </r>
  </si>
  <si>
    <t>2019. évi saját bevételei</t>
  </si>
  <si>
    <t>2017. évi           tény</t>
  </si>
  <si>
    <t>2019. évi  előirányzat</t>
  </si>
  <si>
    <t xml:space="preserve">Kabóca Bábszínház </t>
  </si>
  <si>
    <t>2017. évi tény</t>
  </si>
  <si>
    <t>TOP-6.4.1-16-VP1-17-00001 Kerékpárút építése Alsóörs - Felsőörs irányába</t>
  </si>
  <si>
    <t>TOP-6.5.1-16-VP1-2017-00001 Veszprém Városra vonatkozó fenntartható energia és klíma akcióterv (SECAP) elkészítése</t>
  </si>
  <si>
    <t>EFOP-2.4.2-17-2018-00012 Szociális bérlakások felújítása Veszprémben</t>
  </si>
  <si>
    <t>Időközi helyi önkormányzati képviselő választás 2018.</t>
  </si>
  <si>
    <t>TOP-6.6.1-16-VP1-2017-00002 Kádártai rendelő felújítása</t>
  </si>
  <si>
    <t>601835-CITIZ-1-2018-1-HU-CITIZ-NT Reveal YouropEaN Cultural Heritage/Tárd fel  európai kulturális örökségedet (ENriCH)</t>
  </si>
  <si>
    <t>Önkormányzati feladatok és egyéb kötelezettségek 2019. évi működési költségvetési kiadásai</t>
  </si>
  <si>
    <t>Mentorprogram pályakezdők részre, együttműködési megállapodás az Életet Segítő Alapítvánnyal az 57/2018. (III.29.) határozat alapján</t>
  </si>
  <si>
    <t>a 2019. évi közvetett támogatásokról</t>
  </si>
  <si>
    <t>TOP-6.4.1-15-VP1-2016-00001 Közlekedésbiztonsági és kerékpárosbarát fejlesztések megvalósulása Veszprém város területén</t>
  </si>
  <si>
    <t>TOP-6.4.1-16-VP1-2018-00002 Márkó-Bánd települések irányába kerékpárút építése</t>
  </si>
  <si>
    <t>2018-2020</t>
  </si>
  <si>
    <t>2016-2020</t>
  </si>
  <si>
    <t>2016-2021</t>
  </si>
  <si>
    <t>2017-2020</t>
  </si>
  <si>
    <t>KÖFOP-1.2.1-VEKOP-16-2017-01268 Veszprém Megyei Jogú Város Önkormányzata ASP Központhoz való csatlakozása **</t>
  </si>
  <si>
    <t>EFOP-3.3.2-16-2016-00107 Kulturális intézmények a köznevelés eredményességéért</t>
  </si>
  <si>
    <t>EFOP-4.1.9-16-2017-00014 A múzeumi és levéltári intézményrendszer tanulás segítő infrastrukturális fejlesztései -Laczkó Dezső Múzeumban oktatótermek és kiszolgáló helyiségek kialakítása***</t>
  </si>
  <si>
    <t>** Ezen projektek esetében a 2018. évi EU támogatás negatív előirányzata az EU támogatás visszautalását jelenti.</t>
  </si>
  <si>
    <t>*** A projekt a támogatási szerződés szerint nettó módon finanszírozott (az előirányzatok az ÁFA összegét  nem tartalmazzák)</t>
  </si>
  <si>
    <t>2020-tól</t>
  </si>
  <si>
    <t xml:space="preserve">P </t>
  </si>
  <si>
    <t>2019. évi engedélyezett létszám</t>
  </si>
  <si>
    <t>Veszprémi Családsegítő és Gyermekjóléti Integrált Intézmény</t>
  </si>
  <si>
    <t>Agóra Veszprém Kulturális Központ</t>
  </si>
  <si>
    <t>2019. január 1-től</t>
  </si>
  <si>
    <t>2019.01.01 - 2019.02.28 1fő</t>
  </si>
  <si>
    <t>KÖLTSÉGVETÉSI BEVÉTELEI ÉS KIADÁSAI 2019. ÉVBEN</t>
  </si>
  <si>
    <t>2019. évi felújítási kiadások előirányzata</t>
  </si>
  <si>
    <t>2018. évi              várható</t>
  </si>
  <si>
    <t>2019. év utáni javaslat</t>
  </si>
  <si>
    <t>2019. évi beruházási és egyéb felhalmozási célú kiadások előirányzata</t>
  </si>
  <si>
    <t>Teljesítés                      2017.          12.31.-ig</t>
  </si>
  <si>
    <t>alapítványoknak, egyesületeknek, civil szervezeteknek, társadalmi szervezeteknek nyújtott támogatásokról 2019. évben</t>
  </si>
  <si>
    <t xml:space="preserve">Agóra Veszprém Kulturális Központ </t>
  </si>
  <si>
    <t>1-17</t>
  </si>
  <si>
    <t>18</t>
  </si>
  <si>
    <t>Nemzetiségi pótlék</t>
  </si>
  <si>
    <t>Óvodai és iskolaiszociális segítő tevékenység támogatása</t>
  </si>
  <si>
    <t>Faházak</t>
  </si>
  <si>
    <t>Napsugár Bölcsőde</t>
  </si>
  <si>
    <t>NKA pályázat - Szilágyi László és Lakner Zoltán művei</t>
  </si>
  <si>
    <t>NKA pályázat - Szilvásy Nándor plakáttervei</t>
  </si>
  <si>
    <t>EFOP-4.1.9-16-2017-00014 A múzeumi és levéltári intézményrendszer tanulás segítő infrastrukturális fejlesztései -Laczkó Dezső Múzeumban oktatótermek és kiszolgáló helyiségek kialakítása</t>
  </si>
  <si>
    <t>Terepjáró</t>
  </si>
  <si>
    <t>Geodéziai mérőműszer</t>
  </si>
  <si>
    <t>Műtárgybeszerzés</t>
  </si>
  <si>
    <t>Szoftvervásárlás</t>
  </si>
  <si>
    <t>Veszprémi Intézményi Szolgáltató Szevezet</t>
  </si>
  <si>
    <t>Mosógép vásárlás</t>
  </si>
  <si>
    <t>Fagyasztó vásárlás (CSÁÓ)</t>
  </si>
  <si>
    <t>Kiságy vásárlás 2 db (CSÁÓ)</t>
  </si>
  <si>
    <t>Konyhaszekrény vásárlás (CSÁÓ)</t>
  </si>
  <si>
    <t>Szőnyeg vásárlás (Rózsa u. 48.)</t>
  </si>
  <si>
    <t>Függöny vásárlás (Rózsa u. 48.)</t>
  </si>
  <si>
    <t>Bútor vásárlás (Rózsa u. 48.)</t>
  </si>
  <si>
    <t>Számítógép és szoftver vásárlás</t>
  </si>
  <si>
    <t>2019. március 1 - 2019. december 31-ig</t>
  </si>
  <si>
    <t>2019. január 1 - 2019. február 28-ig</t>
  </si>
  <si>
    <t>Kisértékű tárgyi eszközök (székek, szőnyegek, bútorok, íróasztalok, polcok, számológépek, ventillátorok, kávéfőzők, alapkőletételi urna beszerzése)</t>
  </si>
  <si>
    <t>Cholnoky u. 19. Védőnői Szolgálat - konyhabútor mosogatótálcával</t>
  </si>
  <si>
    <t>Március 15. u. 4/B Dr. Mántó István - várótermi pad csere, székek cseréje</t>
  </si>
  <si>
    <t xml:space="preserve">Védőnői tanácsadók </t>
  </si>
  <si>
    <t xml:space="preserve"> - 3 db. Szűróaudiométer</t>
  </si>
  <si>
    <t xml:space="preserve"> - 7 db. Lang-féle sztereo-teszt térlátás vizsgálathoz Lang II.</t>
  </si>
  <si>
    <t xml:space="preserve"> - 3 db. asztali számítógép</t>
  </si>
  <si>
    <t xml:space="preserve"> - 5 db. Pelenkázó asztal</t>
  </si>
  <si>
    <t xml:space="preserve"> - oktatási eszközök iskolavédőnői szolgálat részére</t>
  </si>
  <si>
    <t>TOP-6.4.1-16-VP1-2018-00002 Kerékpárút építése Márkó-Bánd települések irányába</t>
  </si>
  <si>
    <t>a 2019. évi engedélyezett létszámról</t>
  </si>
  <si>
    <t xml:space="preserve">          - Veszprémi Kaleidoszkóp 1-2. újrakiadása</t>
  </si>
  <si>
    <t xml:space="preserve">          - 10 éves kiadvány</t>
  </si>
  <si>
    <t>Veszprém Város Vegyeskar utánpótlás/Dúdoló Kórus</t>
  </si>
  <si>
    <t>Oktatási intézmények támogatása</t>
  </si>
  <si>
    <t>Téli rezsicsökkentésben nem részesültek egyszeri támogatása</t>
  </si>
  <si>
    <t>V-Busz Kft. Szolgáltatás vásárlás</t>
  </si>
  <si>
    <t>Környezet terhelés vizsgálat K-Ny-i főtengely I. ütem</t>
  </si>
  <si>
    <t>VESZOL - Veszprém, Pápai u. 37. sz. munkásszálló működetési feladatai</t>
  </si>
  <si>
    <t>MVP Veszprémi Zeneművészeti Szakgimnázium és Alapfokú Művészeti Iskola intézményegysége, a Csermák Antal Zeneiskola felújításához tartozó költöztetési feladatok elvégzése</t>
  </si>
  <si>
    <t>TOP Egry úti Óvoda újjáépítés - konténerbérlet</t>
  </si>
  <si>
    <t>TOP orvosi rendelők felújításához tartozó költöztetési munkák</t>
  </si>
  <si>
    <t>Újjáépítésre kerülő óvódák költöztetési munkák</t>
  </si>
  <si>
    <t>Felújításra kerülő bölcsődék költöztetési, eszközszállítási feladatai</t>
  </si>
  <si>
    <t xml:space="preserve">EFOP-1.9.9-17-2017-00004 Még jobb kezekben - Veszprémben </t>
  </si>
  <si>
    <t>V-Busz Kft. Cégalapítás költségei</t>
  </si>
  <si>
    <t>Digitális Kódfejtő Alapítvány támogatása/Talentum Centrum Tehetséggondozó Alapítvány</t>
  </si>
  <si>
    <t>TOP-71.1. Helyi közösségi kezdeményezések (CLLD kulcsprojekt előkészítése)</t>
  </si>
  <si>
    <t>TOP-6.9.2 A helyi identitás és koházió erősítése</t>
  </si>
  <si>
    <t>Erasmus+K3 SporTown</t>
  </si>
  <si>
    <t>Gyulafirátóti rendelő felújítása költöztetés)</t>
  </si>
  <si>
    <t>Kádártai rendelő felújítása - Posta költöztetés</t>
  </si>
  <si>
    <t>9.sz. választókerületi járdaépítések</t>
  </si>
  <si>
    <t>A "Helyi foglalkoztatási együttműködések a megyei jogú város területén és várostérségben, foglalkoztatási együttműködés a veszprémi járás területén" projekt közbeszerzési eljárásával kapcsolatos fizetési kötelezettség</t>
  </si>
  <si>
    <t>Infrastruktúra fejlesztési feladatokhoz kapcsolódó kiadások</t>
  </si>
  <si>
    <t>Belváros komplett gazdasági, szociális, épített örökségvédelmi rehabilitációja és városfejlesztési stratégia elkészítése KDOP-3.1.1/D-2010-0001</t>
  </si>
  <si>
    <t>TOP-6.6.1-16-VP1 Jutasi u. 59. sz. alatti rendelő megújítása</t>
  </si>
  <si>
    <t>Jutasi u. 59. sz. alatti rendelő felújításához - költöztetés</t>
  </si>
  <si>
    <t>TOP 6.5.1-16 Önkormányzati épületek energetikai korszerűsítése</t>
  </si>
  <si>
    <t>MVP "Veszprémi új Városi Jégcsarnok építése"</t>
  </si>
  <si>
    <t>Tornászgyakorló kivitelezéséhez kapcsolódó közbeszerzés</t>
  </si>
  <si>
    <t>Veszprém, Óvári Ferenc u. 1. volt Zeneiskolában kiállításhoz szükséges költségekre</t>
  </si>
  <si>
    <t>Közbeszerzési szakértelem beszerzése (sportmarketing)</t>
  </si>
  <si>
    <t>Tagsági díj Balatoni Szövetség</t>
  </si>
  <si>
    <t>Felsőörs raktárbázis Felsőörs Szabadság tér 14 érintésvédelmi felülvizsgálata hatósági kötelezettség</t>
  </si>
  <si>
    <t>GINOP - 7.1.9-17-2018-00023 Veszprém kulturális turisztikai kínálatának fejlesztése</t>
  </si>
  <si>
    <t>Barátság park sportfejlesztések előkészítése, közmű ellátása</t>
  </si>
  <si>
    <t>Játszótérépítések</t>
  </si>
  <si>
    <t>Boglárka u.-Lóczy u. gyalogátkelő</t>
  </si>
  <si>
    <t>Festő utca rekonstrukciója, tervezés</t>
  </si>
  <si>
    <t>Polgármesteri Hivatal felújítási munkák</t>
  </si>
  <si>
    <t>Magyar Építőipari Múzeum Szent István u. épület fertőtlenítése és felújítása</t>
  </si>
  <si>
    <t>Védett sírok felújítása az Alsóvárosi temetőben</t>
  </si>
  <si>
    <t>Szilágyi Táncegyüttes Alapítvány</t>
  </si>
  <si>
    <t>Cholnoky Jazzbalettért Alapítvány</t>
  </si>
  <si>
    <t>Szent Miklós szeg környezetének fejlesztése, építészeti ötletpályázat</t>
  </si>
  <si>
    <t>Befektetés ösztönzési kiadványök (részvétel a Renexpo ingatlanfejlesztési vásáron, marketingakciók)</t>
  </si>
  <si>
    <t>Egyesített Szoc.Int. - Hóvirág utcai II.sz. Gondozási Központ 3.sz. Idősek Nappali Intézménye (9.vk. támogatása)</t>
  </si>
  <si>
    <t>Brusznyai Árpád Alapítvány támogatása</t>
  </si>
  <si>
    <t>Működési célú tartalékok</t>
  </si>
  <si>
    <t>Felhalmozási célú tartalékok</t>
  </si>
  <si>
    <t>Működési célú céltartalékok</t>
  </si>
  <si>
    <t>Felhalmozási célú céltartalékok</t>
  </si>
  <si>
    <t>Játszóeszközök felújítása (78/2003 GKM rendelet)</t>
  </si>
  <si>
    <t>Köztéri műalkotások rekonstrukciója, körforgalmakban lévő fa műtárgyak felületkezelése, állagmegóvása</t>
  </si>
  <si>
    <t>Elhasználódott labdapályák felújítása és balesetveszély elhárítás</t>
  </si>
  <si>
    <t>Nagyfelületű út- és járdafelújítások</t>
  </si>
  <si>
    <t>Vízrendezési feladatok, árkok felújítása</t>
  </si>
  <si>
    <t>Földutak felújítása</t>
  </si>
  <si>
    <t>Köztéri padok felújítása</t>
  </si>
  <si>
    <t>Dózsa György 2.sz. alatti épület felújítása</t>
  </si>
  <si>
    <t>Kertvárosi utcák felújítása víziközmű rekonstrukció után</t>
  </si>
  <si>
    <t>Veszprém Megyei Jogú Város Önkormányzatának 2019. évi</t>
  </si>
  <si>
    <t>hitelszerződésen alapuló beruházási hitelfelvétele feladatonként</t>
  </si>
  <si>
    <t>Adósságot Keletkezetető Ügyletek fejlesztéi célok szerinti besorolása</t>
  </si>
  <si>
    <t>I. Adósságot keletkeztető ügyletek összesen</t>
  </si>
  <si>
    <t>II. Adósságot keletkeztető ügyletek mindösszesen</t>
  </si>
  <si>
    <t>R</t>
  </si>
  <si>
    <t>S</t>
  </si>
  <si>
    <t>Hitel-állomány 2018.12.31</t>
  </si>
  <si>
    <t>Hitelfelvétel 2019. ÚJ</t>
  </si>
  <si>
    <t>Hitelfelvétel 2020</t>
  </si>
  <si>
    <t>Tőke-törlesztés 2019.</t>
  </si>
  <si>
    <t>Hitel-állomány  2019.12.31</t>
  </si>
  <si>
    <t>Tőke-törlesztés 2022</t>
  </si>
  <si>
    <t>Tőke-törlesztés 2023-tól</t>
  </si>
  <si>
    <t>Kamat 2022</t>
  </si>
  <si>
    <t xml:space="preserve"> 2019.06.01</t>
  </si>
  <si>
    <t>8.</t>
  </si>
  <si>
    <t>2019.</t>
  </si>
  <si>
    <t>2029.</t>
  </si>
  <si>
    <t>Hősök kapuja, Vár u. 2. tetőterasz beázás és falak felszívódó nedvesség elleni szigetelése</t>
  </si>
  <si>
    <t>Egry úti Óvoda újjáépítése miatt szükséges óvódai felújítások, konténer ovi telepítése</t>
  </si>
  <si>
    <t>Evangélikus Óvoda tető felújítása</t>
  </si>
  <si>
    <t>Gyulafirátót, Posta utcai csapadékvíz elvezető árok részleges felújítása</t>
  </si>
  <si>
    <t>Nem lakás célú  helyiségek felújítási igénye</t>
  </si>
  <si>
    <t>Földmérési jelek felújítása</t>
  </si>
  <si>
    <t>Tetőjavítás, esővízelvezetés Kengyel utca felőli részen</t>
  </si>
  <si>
    <t>Elkorhadt nyílászárók cseréje II. ütem</t>
  </si>
  <si>
    <t>Árnyékolás két pavilon teraszán</t>
  </si>
  <si>
    <t>Kertrendezés, vízelvezetés, talajpótlás megoldása</t>
  </si>
  <si>
    <t>Hátsó épület nyílászárók cseréje a csoportszobákban</t>
  </si>
  <si>
    <t>Első épület összekötő folyosó nyílászáró cseréje és tetőjavítás</t>
  </si>
  <si>
    <t>Hátsó épület utólagos vízszigetelése, külső terepszint süllyesztése</t>
  </si>
  <si>
    <t>Terasz árnyékolás</t>
  </si>
  <si>
    <t>Tetőcsere 1 pavilonban</t>
  </si>
  <si>
    <t>Ereszcsatorna bővítés, csapadékelvezetés</t>
  </si>
  <si>
    <t>Burkolat cseréje szélfogóban, folyosón</t>
  </si>
  <si>
    <t>Cholnoky Jenő Tagóvoda</t>
  </si>
  <si>
    <t>Gyermekmosdók burkolása, öltözők felújítása -              3 csoportban</t>
  </si>
  <si>
    <t>Éjszakai áramkör kialakítása</t>
  </si>
  <si>
    <t>Elektromos hálózat felújítása I. ütem</t>
  </si>
  <si>
    <t>Komakút tér 1. Fogászat - pihenőhelyiség lapozása, festése</t>
  </si>
  <si>
    <t>Terasz árnyékolás megoldása 3 pavilonnál</t>
  </si>
  <si>
    <t>Nyílászáró csere IV. ütem (4 db. pavilonban)</t>
  </si>
  <si>
    <t>Fürdőszoba felújítása III. ütem (1 db. pavilonban)</t>
  </si>
  <si>
    <t>Bejárati lépcsők felújítása</t>
  </si>
  <si>
    <t>Vass-Gyűjtemény</t>
  </si>
  <si>
    <t>Tűzjelző, mozgásérzékelő javítása</t>
  </si>
  <si>
    <t>Veszprémi Báthory István Általános Iskola és Köznevelési Típusú Sportiskola</t>
  </si>
  <si>
    <t>Főzőkonyha padozat és burkolat felújítása</t>
  </si>
  <si>
    <t>Családok Átmeneti Otthonában (Pápai u.37.) a fennmaradó 6 db konvektor cseréje</t>
  </si>
  <si>
    <t>TOP-6.2.1-16-VP1-2018-00002 Egry úti óvoda újjáépítése</t>
  </si>
  <si>
    <t>TOP-6.5.1-16-VP1-2018-00006 Módszertani Bölcsőde energetikai megújítása</t>
  </si>
  <si>
    <t xml:space="preserve">TOP 6.5.1-16 Önkormányzati épületek energetikai korszerűsítése </t>
  </si>
  <si>
    <t>TOP-6.5.1 Aprófalvi Bölcsőde energetikai megújítása</t>
  </si>
  <si>
    <t>TOP-6.5.1-16-VP1-2018-00003 Laczkó Dezső Múzeum energetikai megújítása</t>
  </si>
  <si>
    <t>TOP-6.6.1-16 Jutasi u. 59. sz. alatti rendelő felújításához kiviteli tervdokumentáció készítés</t>
  </si>
  <si>
    <t>TOP-6.9 "Közösségfejlesztés Veszprém város településrészein</t>
  </si>
  <si>
    <t>URBACT Innova Tor</t>
  </si>
  <si>
    <t>Önkormányzati érdekeket érintő településrendezése eszközök módosítása-2019</t>
  </si>
  <si>
    <t>Petőfi Sándor utca rekonstrukciója III. ütem</t>
  </si>
  <si>
    <t>Kulturális negyed tervezése II. ütem</t>
  </si>
  <si>
    <t>Jutaspusztai kerékpárút tervezés előkészítése</t>
  </si>
  <si>
    <t>Bolgár Mihály utcai híd áteresz kapacitás bővítés, tervezés, engedélyezés, kivitelezés</t>
  </si>
  <si>
    <t>Brusznyai utcai csapadékvíz csatorna rekonstrukció I. ütem (alsó szakasz) tevezés, engedélyezés, kivitelezés</t>
  </si>
  <si>
    <t>Egry utcai óvoda új villamos és gáz betáp vezeték tervezése és kiépítése, villamos kapacitásbővítés</t>
  </si>
  <si>
    <t>Bóbita óvodában elhelyezendő konténer óvodák</t>
  </si>
  <si>
    <t>Gyulafirátóti köztéri játszótér eszközeinek elhelyezése</t>
  </si>
  <si>
    <t>Sorompó utca járdaépítés</t>
  </si>
  <si>
    <t>Egyetemváros, zöldterület rendezés</t>
  </si>
  <si>
    <t>Engedélyek megújítása</t>
  </si>
  <si>
    <t>82-es út közlekedésbiztonsági fejlesztése</t>
  </si>
  <si>
    <t>Vár u. 10. épület felújításának előkészítése, tervezés</t>
  </si>
  <si>
    <t>Aradi vértanuk emlékművének elkészítése</t>
  </si>
  <si>
    <t>Veszprém - Balaton 2023 Zrt. törzstőke emelés</t>
  </si>
  <si>
    <t>Veszprém - Balaton 2023 Zrt. tőketartalékba helyezés</t>
  </si>
  <si>
    <t>Veszprém - Balaton Zrt. Részvényvásárlás</t>
  </si>
  <si>
    <t xml:space="preserve">V-Busz Kft törzstőke </t>
  </si>
  <si>
    <t>V-Busz Kft tőketartalékba helyezés</t>
  </si>
  <si>
    <t>Herendi műtárgy felállítása belvárosi körforgalomba</t>
  </si>
  <si>
    <t>Ívókút létesítése</t>
  </si>
  <si>
    <t>Veszprém 0105/1 hrsz.alatti nem veszélyes hulladéklerakó részletes tényfeltárása</t>
  </si>
  <si>
    <t>Óvodai pályaépítési program</t>
  </si>
  <si>
    <t>EFOP-4.1.8-16-VP1-2017-00020 "Az Eötvös Károly Megyei Könyvtár tanulás segítő infrastrukturális fejlesztései" visszafizetési kötelezettség</t>
  </si>
  <si>
    <t>Projekt teljes költség</t>
  </si>
  <si>
    <t>Civil díj, civil nap költségei</t>
  </si>
  <si>
    <t xml:space="preserve">TOP-7.1.1-16 CLLD Városrészi közösség és kulturális terek felújítása </t>
  </si>
  <si>
    <t xml:space="preserve"> - 2018. évi adóbevételek</t>
  </si>
  <si>
    <t>Kertészeti felújítások</t>
  </si>
  <si>
    <t>Vár utca kockakő burkolat felújítása</t>
  </si>
  <si>
    <t>Csikász Galéria Vár u.17.</t>
  </si>
  <si>
    <t>Március 15. u. Uszoda HMV vízmelegítés értéktartó szabályozás kiépítése</t>
  </si>
  <si>
    <t>TOP-6.5.1-16-VP1-2018-00004 Aprófalvi bölcsőde energetikai korszerűsítése</t>
  </si>
  <si>
    <t>2018-2021</t>
  </si>
  <si>
    <t>TOP-6.5.1-16-VP1-2018-00003 Laczkó Dezső Múzeum épületének energetikai megújítása</t>
  </si>
  <si>
    <t>* A Duna Nemzetközi  Interreg Program kapcsán az összes támogatás összevontan került feltüntetésre (85% EU és a 10% Nemzeti támogatás)                                                                                                                                                                                                                                                                     A támogatási szerződésben €-ban van, 2017. jan. 12-i MNB deviza-párfolyammal:  307,71 forinttal átszámolva.</t>
  </si>
  <si>
    <t>2023. évi előirányzat</t>
  </si>
  <si>
    <t>a V-Busz Kft. törzstőke emeléséről a helyi menetrend szerinti közösségi közlekedés közszolgáltatás ellátása érdekében</t>
  </si>
  <si>
    <t xml:space="preserve"> Ovi-Sport Közhasznú Alapítvány "Nemzeti Ovi-Sport Program" című pályázatának a 7-dik felhívásához</t>
  </si>
  <si>
    <t xml:space="preserve"> Magyar Labdarúgó Szövetség „Óvodai Pályaépítési Program” című zárt pályázati felhívásához</t>
  </si>
  <si>
    <t xml:space="preserve">a Török Ignác utca – Aulich Lajos utca összekötés-, csapadékvíz elvezetés-, közvilágítás beruházás kivitelezésével  kapcsolatos 
pénzügyi kötelezettségvállalásról
</t>
  </si>
  <si>
    <t xml:space="preserve">Rekultivációt megelőző telephely fenntartási költség </t>
  </si>
  <si>
    <t>„ELENA” elnevezésű közösségi kezdeményezés pályázat</t>
  </si>
  <si>
    <t>a helyi menetrend szerinti közösségi közlekedés közszolgáltatás 2019. évi ellentételezése érdekében pénzügyi kötelezettségvállalásról</t>
  </si>
  <si>
    <t>sport marketing tárgyú több éves szolgáltatásvásárlási szerződés megkötése érdekében pénzügyi kötelezettségvállalásról</t>
  </si>
  <si>
    <t>megállapodás megkötéséről üzemidő hasznosítás tárgyában  a Veszprémi Programiroda Rendezvényszervező és Kulturális Szolgáltató Kft.-vel</t>
  </si>
  <si>
    <t>Német nemzetiség fenntartási hozzájárulás</t>
  </si>
  <si>
    <t>TOP-6.5.1-16-VP1-2018-00006 Módszertani bölcsőde energetikai megújítása</t>
  </si>
  <si>
    <t>-5 fő 2019. január 1-től;                                          -5,5 fő 2019. március 1-től</t>
  </si>
  <si>
    <t>Örmény Kultúráért Alapítvány</t>
  </si>
  <si>
    <t>2019-2020</t>
  </si>
  <si>
    <t>2019-2021</t>
  </si>
  <si>
    <t>Felhalmozási hitel - Célhitel 2019</t>
  </si>
  <si>
    <r>
      <t>2.</t>
    </r>
    <r>
      <rPr>
        <sz val="11"/>
        <color indexed="8"/>
        <rFont val="Palatino Linotype"/>
        <family val="1"/>
      </rPr>
      <t> Közoktatási célú beruházási célok (óvodák, iskolák, tornaterem, tanuszoda, egyéb köznevelési intézmények építése, felújítása stb.)</t>
    </r>
  </si>
  <si>
    <t>3. Szociális, gyermekjóléti és gyermekvédelmi célok (bölcsődék, időskorúak ellátását, gyermekek és családok átmeneti gondozását szolgáló beruházások stb.)</t>
  </si>
  <si>
    <r>
      <t>4.</t>
    </r>
    <r>
      <rPr>
        <sz val="11"/>
        <color indexed="8"/>
        <rFont val="Palatino Linotype"/>
        <family val="1"/>
      </rPr>
      <t xml:space="preserve"> Kulturális és sportcélú infrastruktúra kialakítása </t>
    </r>
  </si>
  <si>
    <t>5.  Egészségügyi szolgáltatások fejlesztése (egészségházak, orvosi, gyermekorvosi, fogorvosi, szakrendelő felújítása, eszközbeszerzése stb.)</t>
  </si>
  <si>
    <t>MVP Veszprémi Atlétikai Stadion felújítása I.ütem</t>
  </si>
  <si>
    <t>Aréna hiteltörlesztéséhez nyújtott támogatás visszafizetése</t>
  </si>
  <si>
    <t>TOP-6.6.1-16-VP1-2018-00006 - Cserhát ltp.1.sz.alatti gyermekorvosi rendelők  felújítása</t>
  </si>
  <si>
    <t>TOP-6.5.1-16-VP1-2018-00005 - Március 15. utcai Sportcsarnok és Uszoda energetikai megújítása</t>
  </si>
  <si>
    <t>TOP-6.5.1-16-VP1-2018-00002 Völgyikút utca 2. szám alatti épület energetikai megújítása</t>
  </si>
  <si>
    <t>TOP-6.2.1-16-VP1-2018-00001  A Veszprémi Bölcsődei és Egészségügyi Alapellátási Integrált Intézmény Módszertani Bölcsődéje megújítása, illetve bölcsődei eszközbeszerzések</t>
  </si>
  <si>
    <t xml:space="preserve">a „VESZOL” Veszprémi Közösségi lakásügynökség Nonprofit Kft-vel megállapodás jóváhagyásáról munkásszállás működtetése érdekében
</t>
  </si>
  <si>
    <r>
      <t>1.</t>
    </r>
    <r>
      <rPr>
        <sz val="11"/>
        <color indexed="8"/>
        <rFont val="Palatino Linotype"/>
        <family val="1"/>
      </rPr>
      <t> Környezetvédelemhez és természeti katasztrófák elhárításához kapcsolódó beruházási célok (szennyvízelvezetés és szennyvíztisztítás, csapadékvíz-elvezetés, hulladékkezelés, árvíz/belvíz elleni védekezés stb.)</t>
    </r>
  </si>
  <si>
    <t>7.  Egyéb feladatokhoz kapcsolódó célok (közutak építése, felújítása, közbiztonság növelése, egyéb önkormányzati tulajdonú létesítmények felújítása, fejlesztése, város és település-rehabilitáció stb.)</t>
  </si>
  <si>
    <t xml:space="preserve"> - Beruházási kiadásokra képzett céltartalék                     </t>
  </si>
  <si>
    <t xml:space="preserve"> - Intézményi beruházáshoz kapcsolódó létszámbővítés</t>
  </si>
  <si>
    <t>2019. évi   előirányzat</t>
  </si>
  <si>
    <t>2019. évi    előirányzat</t>
  </si>
  <si>
    <t>határozott idejű foglalkozatottak létszáma                 (2019. március 1 - 2019. december 31-i)</t>
  </si>
  <si>
    <t>határozott idejű foglalkozatottak létszáma               (2019. január 1 - 2019. február 28-i)</t>
  </si>
  <si>
    <t>Hitelfelvétel 2019.        (előző évek hitel-szerződésén alapuló)</t>
  </si>
  <si>
    <t>Hitel összege 2019. év</t>
  </si>
  <si>
    <t>Hitel összege 2020. év</t>
  </si>
  <si>
    <t>Villámhárító tervezése, kivitelezése (Gyulafirátót)</t>
  </si>
  <si>
    <t>Tornaterem és utcafronti ablakok nyílászáró csere</t>
  </si>
  <si>
    <t>Udvari ivókút telepítése, hozzá tartozó vízvezeték elvezetése és a kút körüli burkolás</t>
  </si>
  <si>
    <t xml:space="preserve">          - Beiskolázási támogatás</t>
  </si>
  <si>
    <t>Kiemelt együttesek támogatása-Mendelssohn kamarazenekar önkormányzati támogatás</t>
  </si>
  <si>
    <t>Magyarország gazdasági stabilitásáról szóló 2011. évi CXCIV. törvény szerint Kormányengedélyhez kötött, adósságot keletkeztető ügylet</t>
  </si>
  <si>
    <t>TOP-6.4.1-15-VP1-2016-00001 Közlekedésbiztonsági és kerékpárosbarát fejlesztések megvalósulása Veszprém város területén (saját forrás)</t>
  </si>
  <si>
    <t>Pályázat benyújtása Területi Operatív Program 6.6.1-16 kódszámú „Egészségügyi alapellátás infrastruktúrájának fejlesztése” című felhívásához - Kádártai rendelő (saját forrás)</t>
  </si>
  <si>
    <t>TOP-6.2.1-15-VPI-2016-000002 Gyulafirátóti óvoda újjáépítése (saját forrás)</t>
  </si>
  <si>
    <t>Laczkó Dezső Múzeum épületének energetikai megújítása (saját forrás)</t>
  </si>
  <si>
    <t>TOP-6.5.1-16-VPI-2018-00006 Módszertani Bölcsőde energetikai megújítása (saját forrás)</t>
  </si>
  <si>
    <t>TOP-6.2.1-16-VP1-2018-00001  A Veszprémi Bölcsődei és Egészségügyi Alapellátási Integrált Intézmény Módszertani Bölcsődéje megújítása, illetve bölcsődei eszközbeszerzések (saját forrás)</t>
  </si>
  <si>
    <r>
      <t xml:space="preserve">TOP-6.3.3-16-VP1-2017-00001 kódszámú </t>
    </r>
    <r>
      <rPr>
        <sz val="12"/>
        <rFont val="Palatino Linotype"/>
        <family val="1"/>
      </rPr>
      <t>„Dózsaváros, Pápai úti csapadékvíz-elvezető rendszer</t>
    </r>
    <r>
      <rPr>
        <sz val="11"/>
        <rFont val="Palatino Linotype"/>
        <family val="1"/>
      </rPr>
      <t xml:space="preserve"> fejlesztése (saját forrás)</t>
    </r>
  </si>
  <si>
    <t>TOP-6.2.1-16-VP1-2018-00002 Egry úti óvoda újjáépítése (saját forrás)</t>
  </si>
  <si>
    <t>TOP 6.5.1-16 Önkormányzati épületek energetikai korszerűsítése (saját forrás)</t>
  </si>
  <si>
    <t>TOP-6.5.1 Aprófalvi Bölcsőde energetikai megújítása (saját forrás)</t>
  </si>
  <si>
    <t>TOP-6.5.1-16-VP1-2018-00002 Völgyikút utca 2. szám alatti épület energetikai megújítása (saját forrás)</t>
  </si>
  <si>
    <t>TOP - Cserhát ltp.1.sz.alatti gyermekorvosi rendelők  felújítása (saját forrás)</t>
  </si>
  <si>
    <t>TOP - Vilonyai u.2/B sz. rendelők felújítása (saját forrás)</t>
  </si>
  <si>
    <t>TOP - Ördögárok u.5. sz. gyermekorvosi rendelők  felújítása (saját forrás)</t>
  </si>
  <si>
    <t>Veszprémi Kistérség Többcélú Társulása - Önkormányzati támogatás</t>
  </si>
  <si>
    <t>2020. év</t>
  </si>
  <si>
    <t>2021. év</t>
  </si>
  <si>
    <t>2022. év</t>
  </si>
  <si>
    <t>Több éves kihatással járó döntések számszerűsítése éves bontásban</t>
  </si>
  <si>
    <t>Stadion üzemeltetése és hasznosítása tárgyában kötött megállapodás</t>
  </si>
  <si>
    <t>1. melléklet a 6/2019. (II.28.) önkormányzati rendelethez</t>
  </si>
  <si>
    <t>2. melléklet a 6/2019. (II.28.) önkormányzati rendelethez</t>
  </si>
  <si>
    <t>3. melléklet a 6/2019. (II.28.) önkormányzati rendelethez</t>
  </si>
  <si>
    <t>4. melléklet a 6/2019. (II.28.) önkormányzati rendelethez</t>
  </si>
  <si>
    <t>5. melléklet a 6/2019. (II.28.) önkormányzati rendelethez</t>
  </si>
  <si>
    <t>6. melléklet a 6/2019. (II.28.) önkormányzati rendelethez</t>
  </si>
  <si>
    <t>7. melléklet a 6/2019. (II.28.) önkormányzati rendelethez</t>
  </si>
  <si>
    <t>7.A. melléklet a 6/2019. (II.28.) önkormányzati rendelethez</t>
  </si>
  <si>
    <t>8. melléklet a 6/2019. (II.28.) önkormányzati rendelethez</t>
  </si>
  <si>
    <t>9. melléklet a 6/2019. (II.28.) önkormányzati rendelethez</t>
  </si>
  <si>
    <t>10. melléklet a 6/2019. (II.28.) önkormányzati rendelethez</t>
  </si>
  <si>
    <t>11. melléklet a 6/2019. (II.28.) önkormányzati rendelethez</t>
  </si>
  <si>
    <t>12. melléklet a 6/2019. (II.28.) önkormányzati rendelethez</t>
  </si>
  <si>
    <t>13. melléklet a 6/2019. (II.28.) önkormányzati rendelethez</t>
  </si>
  <si>
    <t>13/A. melléklet a 6/2019. (II.28.) önkormányzati rendelethez</t>
  </si>
  <si>
    <t>15. melléklet a 6/2019. (II.28.) önkormányzati rendelethez</t>
  </si>
  <si>
    <t>14. melléklet a 6/2019. (II.28.)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</si>
</sst>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%"/>
    <numFmt numFmtId="166" formatCode="_-* #,##0\ _F_t_-;\-* #,##0\ _F_t_-;_-* &quot;-&quot;??\ _F_t_-;_-@_-"/>
  </numFmts>
  <fonts count="84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2"/>
      <name val="Times New Roman"/>
      <family val="1"/>
    </font>
    <font>
      <sz val="8"/>
      <name val="Palatino Linotype"/>
      <family val="1"/>
    </font>
    <font>
      <sz val="10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b/>
      <i/>
      <sz val="9"/>
      <name val="Palatino Linotype"/>
      <family val="1"/>
    </font>
    <font>
      <b/>
      <i/>
      <sz val="11"/>
      <name val="Palatino Linotype"/>
      <family val="1"/>
    </font>
    <font>
      <sz val="7"/>
      <name val="Palatino Linotype"/>
      <family val="1"/>
    </font>
    <font>
      <b/>
      <sz val="8"/>
      <name val="Palatino Linotyp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u val="double"/>
      <sz val="10"/>
      <name val="Palatino Linotype"/>
      <family val="1"/>
    </font>
    <font>
      <sz val="11"/>
      <name val="Arial CE"/>
      <family val="0"/>
    </font>
    <font>
      <sz val="10"/>
      <name val="Times New Roman"/>
      <family val="1"/>
    </font>
    <font>
      <b/>
      <u val="single"/>
      <sz val="10"/>
      <name val="Palatino Linotype"/>
      <family val="1"/>
    </font>
    <font>
      <b/>
      <u val="single"/>
      <sz val="11"/>
      <name val="Palatino Linotype"/>
      <family val="1"/>
    </font>
    <font>
      <sz val="10.5"/>
      <name val="Palatino Linotype"/>
      <family val="1"/>
    </font>
    <font>
      <sz val="11"/>
      <color indexed="10"/>
      <name val="Palatino Linotype"/>
      <family val="1"/>
    </font>
    <font>
      <sz val="11"/>
      <color indexed="8"/>
      <name val="Palatino Linotype"/>
      <family val="1"/>
    </font>
    <font>
      <u val="single"/>
      <sz val="11"/>
      <name val="Palatino Linotype"/>
      <family val="1"/>
    </font>
    <font>
      <sz val="12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Times New Roman"/>
      <family val="0"/>
    </font>
    <font>
      <sz val="8"/>
      <color indexed="8"/>
      <name val="Times New Roman"/>
      <family val="0"/>
    </font>
    <font>
      <b/>
      <sz val="11.75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Times New Roman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Arial"/>
      <family val="0"/>
    </font>
    <font>
      <sz val="7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sz val="11"/>
      <color theme="1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</fills>
  <borders count="2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/>
      <top style="double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double"/>
      <right style="hair"/>
      <top style="hair"/>
      <bottom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 style="double"/>
      <top style="hair"/>
      <bottom style="hair"/>
    </border>
    <border>
      <left/>
      <right/>
      <top style="hair"/>
      <bottom style="hair"/>
    </border>
    <border>
      <left style="double"/>
      <right style="double"/>
      <top style="medium"/>
      <bottom style="medium"/>
    </border>
    <border>
      <left style="double"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medium"/>
      <bottom style="medium"/>
    </border>
    <border>
      <left style="medium"/>
      <right style="hair"/>
      <top/>
      <bottom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hair"/>
      <top style="hair"/>
      <bottom style="hair"/>
    </border>
    <border>
      <left style="hair"/>
      <right/>
      <top style="hair"/>
      <bottom/>
    </border>
    <border>
      <left style="hair"/>
      <right/>
      <top style="hair"/>
      <bottom style="medium"/>
    </border>
    <border>
      <left style="double"/>
      <right style="hair"/>
      <top style="medium"/>
      <bottom style="hair"/>
    </border>
    <border>
      <left style="double"/>
      <right style="hair"/>
      <top style="hair"/>
      <bottom style="medium"/>
    </border>
    <border>
      <left/>
      <right style="medium"/>
      <top/>
      <bottom style="thin"/>
    </border>
    <border>
      <left style="medium"/>
      <right/>
      <top/>
      <bottom style="hair"/>
    </border>
    <border>
      <left style="double"/>
      <right/>
      <top/>
      <bottom style="hair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double"/>
    </border>
    <border>
      <left style="hair"/>
      <right/>
      <top style="medium"/>
      <bottom style="medium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hair"/>
      <top style="double"/>
      <bottom/>
    </border>
    <border>
      <left style="hair"/>
      <right style="medium"/>
      <top style="double"/>
      <bottom/>
    </border>
    <border>
      <left style="double"/>
      <right style="hair"/>
      <top style="double"/>
      <bottom style="double"/>
    </border>
    <border>
      <left style="double"/>
      <right style="hair"/>
      <top/>
      <bottom style="hair"/>
    </border>
    <border>
      <left/>
      <right style="hair"/>
      <top style="double"/>
      <bottom style="double"/>
    </border>
    <border>
      <left style="double"/>
      <right style="hair"/>
      <top/>
      <bottom style="medium"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 style="medium"/>
      <bottom style="hair"/>
    </border>
    <border>
      <left style="hair"/>
      <right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double"/>
      <right/>
      <top/>
      <bottom style="medium"/>
    </border>
    <border>
      <left style="thin"/>
      <right/>
      <top style="thin"/>
      <bottom style="double"/>
    </border>
    <border>
      <left style="thin"/>
      <right style="double"/>
      <top style="double"/>
      <bottom style="double"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 style="hair"/>
      <right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/>
      <right style="hair"/>
      <top style="double"/>
      <bottom style="hair"/>
    </border>
    <border>
      <left style="hair"/>
      <right style="double"/>
      <top style="thin"/>
      <bottom style="medium"/>
    </border>
    <border>
      <left style="double"/>
      <right style="medium"/>
      <top style="hair"/>
      <bottom/>
    </border>
    <border>
      <left/>
      <right style="double"/>
      <top style="thin"/>
      <bottom style="thin"/>
    </border>
    <border>
      <left style="hair"/>
      <right style="hair"/>
      <top style="medium"/>
      <bottom/>
    </border>
    <border>
      <left style="double"/>
      <right style="hair"/>
      <top style="double"/>
      <bottom style="hair"/>
    </border>
    <border>
      <left style="hair"/>
      <right style="medium"/>
      <top style="double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/>
      <bottom/>
    </border>
    <border>
      <left style="medium"/>
      <right/>
      <top style="hair"/>
      <bottom style="hair"/>
    </border>
    <border>
      <left style="double"/>
      <right style="double"/>
      <top/>
      <bottom/>
    </border>
    <border>
      <left style="hair"/>
      <right style="hair"/>
      <top style="thin"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hair"/>
      <top style="medium"/>
      <bottom style="hair"/>
    </border>
    <border>
      <left/>
      <right style="hair"/>
      <top style="hair"/>
      <bottom/>
    </border>
    <border>
      <left/>
      <right style="hair"/>
      <top style="medium"/>
      <bottom/>
    </border>
    <border>
      <left/>
      <right style="hair"/>
      <top style="medium"/>
      <bottom style="medium"/>
    </border>
    <border>
      <left style="double"/>
      <right style="hair"/>
      <top style="hair"/>
      <bottom style="double"/>
    </border>
    <border>
      <left/>
      <right style="hair"/>
      <top style="hair"/>
      <bottom style="double"/>
    </border>
    <border>
      <left/>
      <right style="medium"/>
      <top style="hair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double"/>
    </border>
    <border>
      <left style="hair"/>
      <right style="medium"/>
      <top/>
      <bottom style="medium"/>
    </border>
    <border>
      <left style="hair"/>
      <right style="medium"/>
      <top style="medium"/>
      <bottom/>
    </border>
    <border>
      <left style="hair"/>
      <right/>
      <top style="hair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hair"/>
      <right/>
      <top style="double"/>
      <bottom style="medium"/>
    </border>
    <border>
      <left/>
      <right style="hair"/>
      <top style="double"/>
      <bottom style="medium"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/>
      <right style="hair"/>
      <top style="medium"/>
      <bottom style="dotted"/>
    </border>
    <border>
      <left/>
      <right style="hair"/>
      <top style="dotted"/>
      <bottom style="double"/>
    </border>
    <border>
      <left style="hair"/>
      <right style="hair"/>
      <top style="medium"/>
      <bottom style="dotted"/>
    </border>
    <border>
      <left style="hair"/>
      <right style="hair"/>
      <top style="dotted"/>
      <bottom style="double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/>
      <top style="medium"/>
      <bottom style="dotted"/>
    </border>
    <border>
      <left style="hair"/>
      <right/>
      <top style="dotted"/>
      <bottom style="double"/>
    </border>
    <border>
      <left style="double"/>
      <right style="hair"/>
      <top style="medium"/>
      <bottom/>
    </border>
    <border>
      <left style="double"/>
      <right style="hair"/>
      <top/>
      <bottom style="double"/>
    </border>
    <border>
      <left style="hair"/>
      <right/>
      <top style="thin"/>
      <bottom style="hair"/>
    </border>
    <border>
      <left/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 style="medium"/>
    </border>
    <border>
      <left style="medium"/>
      <right/>
      <top style="medium"/>
      <bottom style="double"/>
    </border>
    <border>
      <left/>
      <right style="hair"/>
      <top style="medium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" fillId="0" borderId="0" xfId="71" applyNumberFormat="1" applyFont="1" applyFill="1" applyAlignment="1">
      <alignment horizontal="center"/>
      <protection/>
    </xf>
    <xf numFmtId="3" fontId="2" fillId="0" borderId="0" xfId="71" applyNumberFormat="1" applyFont="1" applyFill="1">
      <alignment/>
      <protection/>
    </xf>
    <xf numFmtId="3" fontId="4" fillId="0" borderId="0" xfId="71" applyNumberFormat="1" applyFont="1" applyFill="1">
      <alignment/>
      <protection/>
    </xf>
    <xf numFmtId="3" fontId="2" fillId="0" borderId="0" xfId="71" applyNumberFormat="1" applyFont="1" applyFill="1" applyAlignment="1">
      <alignment vertical="center"/>
      <protection/>
    </xf>
    <xf numFmtId="3" fontId="2" fillId="0" borderId="0" xfId="71" applyNumberFormat="1" applyFont="1" applyFill="1" applyAlignment="1">
      <alignment horizontal="center" vertical="top"/>
      <protection/>
    </xf>
    <xf numFmtId="0" fontId="4" fillId="0" borderId="0" xfId="71" applyFont="1" applyFill="1" applyBorder="1" applyAlignment="1">
      <alignment vertical="top" wrapText="1"/>
      <protection/>
    </xf>
    <xf numFmtId="3" fontId="2" fillId="0" borderId="0" xfId="71" applyNumberFormat="1" applyFont="1" applyFill="1" applyAlignment="1">
      <alignment/>
      <protection/>
    </xf>
    <xf numFmtId="3" fontId="2" fillId="0" borderId="0" xfId="71" applyNumberFormat="1" applyFont="1" applyFill="1" applyAlignment="1">
      <alignment horizontal="center" vertical="center"/>
      <protection/>
    </xf>
    <xf numFmtId="3" fontId="5" fillId="0" borderId="0" xfId="71" applyNumberFormat="1" applyFont="1" applyFill="1" applyAlignment="1">
      <alignment horizontal="center"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71" applyNumberFormat="1" applyFont="1" applyFill="1" applyBorder="1" applyAlignment="1">
      <alignment vertical="top" wrapText="1"/>
      <protection/>
    </xf>
    <xf numFmtId="3" fontId="2" fillId="0" borderId="0" xfId="71" applyNumberFormat="1" applyFont="1" applyFill="1" applyBorder="1" applyAlignment="1">
      <alignment horizontal="center"/>
      <protection/>
    </xf>
    <xf numFmtId="3" fontId="4" fillId="0" borderId="0" xfId="71" applyNumberFormat="1" applyFont="1" applyFill="1" applyBorder="1">
      <alignment/>
      <protection/>
    </xf>
    <xf numFmtId="3" fontId="4" fillId="0" borderId="0" xfId="71" applyNumberFormat="1" applyFont="1" applyFill="1" applyBorder="1" applyAlignment="1">
      <alignment vertical="top" wrapText="1"/>
      <protection/>
    </xf>
    <xf numFmtId="3" fontId="4" fillId="0" borderId="0" xfId="71" applyNumberFormat="1" applyFont="1" applyFill="1" applyBorder="1" applyAlignment="1">
      <alignment horizontal="center"/>
      <protection/>
    </xf>
    <xf numFmtId="3" fontId="2" fillId="0" borderId="0" xfId="71" applyNumberFormat="1" applyFont="1" applyFill="1" applyAlignment="1">
      <alignment vertical="top" wrapText="1"/>
      <protection/>
    </xf>
    <xf numFmtId="3" fontId="2" fillId="0" borderId="0" xfId="71" applyNumberFormat="1" applyFont="1" applyFill="1" applyBorder="1" applyAlignment="1">
      <alignment horizontal="center" vertical="top" wrapText="1"/>
      <protection/>
    </xf>
    <xf numFmtId="3" fontId="4" fillId="0" borderId="0" xfId="71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0" fillId="0" borderId="16" xfId="70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Fill="1" applyAlignment="1">
      <alignment horizontal="center" vertical="center"/>
    </xf>
    <xf numFmtId="3" fontId="4" fillId="0" borderId="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indent="1"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70" applyNumberFormat="1" applyFont="1" applyFill="1">
      <alignment/>
      <protection/>
    </xf>
    <xf numFmtId="3" fontId="2" fillId="0" borderId="0" xfId="70" applyNumberFormat="1" applyFont="1" applyFill="1" applyAlignment="1">
      <alignment horizontal="right"/>
      <protection/>
    </xf>
    <xf numFmtId="3" fontId="2" fillId="0" borderId="0" xfId="70" applyNumberFormat="1" applyFont="1" applyFill="1" applyAlignment="1">
      <alignment/>
      <protection/>
    </xf>
    <xf numFmtId="3" fontId="2" fillId="0" borderId="0" xfId="70" applyNumberFormat="1" applyFont="1" applyFill="1" applyAlignment="1">
      <alignment vertical="center"/>
      <protection/>
    </xf>
    <xf numFmtId="3" fontId="2" fillId="0" borderId="0" xfId="70" applyNumberFormat="1" applyFont="1" applyFill="1" applyAlignment="1">
      <alignment horizontal="center" vertical="center"/>
      <protection/>
    </xf>
    <xf numFmtId="3" fontId="4" fillId="0" borderId="20" xfId="70" applyNumberFormat="1" applyFont="1" applyFill="1" applyBorder="1" applyAlignment="1">
      <alignment horizontal="center"/>
      <protection/>
    </xf>
    <xf numFmtId="3" fontId="2" fillId="0" borderId="20" xfId="70" applyNumberFormat="1" applyFont="1" applyFill="1" applyBorder="1" applyAlignment="1">
      <alignment horizontal="center"/>
      <protection/>
    </xf>
    <xf numFmtId="3" fontId="4" fillId="0" borderId="20" xfId="70" applyNumberFormat="1" applyFont="1" applyFill="1" applyBorder="1" applyAlignment="1">
      <alignment wrapText="1"/>
      <protection/>
    </xf>
    <xf numFmtId="3" fontId="4" fillId="0" borderId="20" xfId="70" applyNumberFormat="1" applyFont="1" applyFill="1" applyBorder="1">
      <alignment/>
      <protection/>
    </xf>
    <xf numFmtId="3" fontId="4" fillId="0" borderId="0" xfId="70" applyNumberFormat="1" applyFont="1" applyFill="1">
      <alignment/>
      <protection/>
    </xf>
    <xf numFmtId="49" fontId="2" fillId="0" borderId="13" xfId="70" applyNumberFormat="1" applyFont="1" applyFill="1" applyBorder="1" applyAlignment="1">
      <alignment horizontal="center"/>
      <protection/>
    </xf>
    <xf numFmtId="3" fontId="2" fillId="0" borderId="0" xfId="70" applyNumberFormat="1" applyFont="1" applyFill="1" applyBorder="1" applyAlignment="1">
      <alignment horizontal="center"/>
      <protection/>
    </xf>
    <xf numFmtId="3" fontId="2" fillId="0" borderId="0" xfId="70" applyNumberFormat="1" applyFont="1" applyFill="1" applyBorder="1">
      <alignment/>
      <protection/>
    </xf>
    <xf numFmtId="3" fontId="2" fillId="0" borderId="0" xfId="70" applyNumberFormat="1" applyFont="1" applyFill="1" applyBorder="1" applyAlignment="1">
      <alignment horizontal="left" indent="2"/>
      <protection/>
    </xf>
    <xf numFmtId="3" fontId="4" fillId="0" borderId="17" xfId="70" applyNumberFormat="1" applyFont="1" applyFill="1" applyBorder="1" applyAlignment="1">
      <alignment horizontal="center"/>
      <protection/>
    </xf>
    <xf numFmtId="3" fontId="2" fillId="0" borderId="17" xfId="70" applyNumberFormat="1" applyFont="1" applyFill="1" applyBorder="1" applyAlignment="1">
      <alignment horizontal="center"/>
      <protection/>
    </xf>
    <xf numFmtId="3" fontId="4" fillId="0" borderId="17" xfId="70" applyNumberFormat="1" applyFont="1" applyFill="1" applyBorder="1">
      <alignment/>
      <protection/>
    </xf>
    <xf numFmtId="3" fontId="4" fillId="0" borderId="0" xfId="70" applyNumberFormat="1" applyFont="1" applyFill="1" applyBorder="1" applyAlignment="1">
      <alignment horizontal="center"/>
      <protection/>
    </xf>
    <xf numFmtId="3" fontId="4" fillId="0" borderId="0" xfId="70" applyNumberFormat="1" applyFont="1" applyFill="1" applyBorder="1">
      <alignment/>
      <protection/>
    </xf>
    <xf numFmtId="3" fontId="5" fillId="0" borderId="0" xfId="70" applyNumberFormat="1" applyFont="1" applyFill="1" applyBorder="1" applyAlignment="1">
      <alignment horizontal="center"/>
      <protection/>
    </xf>
    <xf numFmtId="3" fontId="5" fillId="0" borderId="0" xfId="70" applyNumberFormat="1" applyFont="1" applyFill="1" applyBorder="1" applyAlignment="1">
      <alignment horizontal="left" indent="2"/>
      <protection/>
    </xf>
    <xf numFmtId="3" fontId="5" fillId="0" borderId="0" xfId="70" applyNumberFormat="1" applyFont="1" applyFill="1" applyBorder="1">
      <alignment/>
      <protection/>
    </xf>
    <xf numFmtId="3" fontId="5" fillId="0" borderId="0" xfId="70" applyNumberFormat="1" applyFont="1" applyFill="1">
      <alignment/>
      <protection/>
    </xf>
    <xf numFmtId="3" fontId="2" fillId="0" borderId="0" xfId="70" applyNumberFormat="1" applyFont="1" applyFill="1" applyBorder="1" applyAlignment="1">
      <alignment horizontal="left" indent="3"/>
      <protection/>
    </xf>
    <xf numFmtId="3" fontId="4" fillId="0" borderId="0" xfId="70" applyNumberFormat="1" applyFont="1" applyFill="1" applyBorder="1" applyAlignment="1">
      <alignment horizontal="center" vertical="center"/>
      <protection/>
    </xf>
    <xf numFmtId="3" fontId="4" fillId="0" borderId="0" xfId="70" applyNumberFormat="1" applyFont="1" applyFill="1" applyBorder="1" applyAlignment="1">
      <alignment vertical="center"/>
      <protection/>
    </xf>
    <xf numFmtId="3" fontId="2" fillId="0" borderId="0" xfId="70" applyNumberFormat="1" applyFont="1" applyFill="1" applyBorder="1" applyAlignment="1">
      <alignment horizontal="left"/>
      <protection/>
    </xf>
    <xf numFmtId="49" fontId="2" fillId="0" borderId="13" xfId="70" applyNumberFormat="1" applyFont="1" applyFill="1" applyBorder="1" applyAlignment="1">
      <alignment horizontal="center" vertical="top"/>
      <protection/>
    </xf>
    <xf numFmtId="3" fontId="2" fillId="0" borderId="0" xfId="70" applyNumberFormat="1" applyFont="1" applyFill="1" applyBorder="1" applyAlignment="1">
      <alignment horizontal="center" vertical="top"/>
      <protection/>
    </xf>
    <xf numFmtId="3" fontId="2" fillId="0" borderId="0" xfId="70" applyNumberFormat="1" applyFont="1" applyFill="1" applyBorder="1" applyAlignment="1">
      <alignment vertical="top" wrapText="1"/>
      <protection/>
    </xf>
    <xf numFmtId="3" fontId="2" fillId="0" borderId="0" xfId="70" applyNumberFormat="1" applyFont="1" applyFill="1" applyBorder="1" applyAlignment="1">
      <alignment vertical="top"/>
      <protection/>
    </xf>
    <xf numFmtId="3" fontId="2" fillId="0" borderId="0" xfId="70" applyNumberFormat="1" applyFont="1" applyFill="1" applyAlignment="1">
      <alignment vertical="top"/>
      <protection/>
    </xf>
    <xf numFmtId="49" fontId="2" fillId="0" borderId="21" xfId="70" applyNumberFormat="1" applyFont="1" applyFill="1" applyBorder="1" applyAlignment="1">
      <alignment horizontal="center" vertical="center"/>
      <protection/>
    </xf>
    <xf numFmtId="3" fontId="4" fillId="0" borderId="22" xfId="70" applyNumberFormat="1" applyFont="1" applyFill="1" applyBorder="1" applyAlignment="1">
      <alignment horizontal="center" vertical="center"/>
      <protection/>
    </xf>
    <xf numFmtId="3" fontId="2" fillId="0" borderId="22" xfId="70" applyNumberFormat="1" applyFont="1" applyFill="1" applyBorder="1" applyAlignment="1">
      <alignment horizontal="center" vertical="center"/>
      <protection/>
    </xf>
    <xf numFmtId="3" fontId="4" fillId="0" borderId="22" xfId="70" applyNumberFormat="1" applyFont="1" applyFill="1" applyBorder="1" applyAlignment="1">
      <alignment vertical="center"/>
      <protection/>
    </xf>
    <xf numFmtId="3" fontId="2" fillId="0" borderId="0" xfId="70" applyNumberFormat="1" applyFont="1" applyFill="1" applyBorder="1" applyAlignment="1">
      <alignment/>
      <protection/>
    </xf>
    <xf numFmtId="3" fontId="2" fillId="0" borderId="0" xfId="70" applyNumberFormat="1" applyFont="1" applyFill="1" applyBorder="1" applyAlignment="1">
      <alignment horizontal="left" indent="1"/>
      <protection/>
    </xf>
    <xf numFmtId="3" fontId="2" fillId="0" borderId="0" xfId="70" applyNumberFormat="1" applyFont="1" applyFill="1" applyBorder="1" applyAlignment="1">
      <alignment horizontal="left" vertical="top" indent="1"/>
      <protection/>
    </xf>
    <xf numFmtId="49" fontId="2" fillId="0" borderId="0" xfId="70" applyNumberFormat="1" applyFont="1" applyFill="1" applyBorder="1" applyAlignment="1">
      <alignment horizontal="center"/>
      <protection/>
    </xf>
    <xf numFmtId="49" fontId="2" fillId="0" borderId="0" xfId="70" applyNumberFormat="1" applyFont="1" applyFill="1" applyAlignment="1">
      <alignment horizontal="center"/>
      <protection/>
    </xf>
    <xf numFmtId="3" fontId="4" fillId="0" borderId="0" xfId="70" applyNumberFormat="1" applyFont="1" applyFill="1" applyAlignment="1">
      <alignment horizontal="center"/>
      <protection/>
    </xf>
    <xf numFmtId="3" fontId="2" fillId="0" borderId="0" xfId="70" applyNumberFormat="1" applyFont="1" applyFill="1" applyAlignment="1">
      <alignment horizontal="center"/>
      <protection/>
    </xf>
    <xf numFmtId="3" fontId="2" fillId="0" borderId="0" xfId="71" applyNumberFormat="1" applyFont="1" applyFill="1" applyAlignment="1">
      <alignment horizontal="right"/>
      <protection/>
    </xf>
    <xf numFmtId="3" fontId="4" fillId="0" borderId="0" xfId="71" applyNumberFormat="1" applyFont="1" applyFill="1" applyAlignment="1">
      <alignment horizontal="center"/>
      <protection/>
    </xf>
    <xf numFmtId="3" fontId="6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3" fontId="6" fillId="0" borderId="0" xfId="71" applyNumberFormat="1" applyFont="1" applyFill="1" applyAlignment="1">
      <alignment horizontal="center" vertical="center"/>
      <protection/>
    </xf>
    <xf numFmtId="3" fontId="10" fillId="0" borderId="23" xfId="0" applyNumberFormat="1" applyFont="1" applyFill="1" applyBorder="1" applyAlignment="1">
      <alignment horizontal="center" wrapText="1"/>
    </xf>
    <xf numFmtId="3" fontId="10" fillId="0" borderId="24" xfId="0" applyNumberFormat="1" applyFont="1" applyFill="1" applyBorder="1" applyAlignment="1">
      <alignment horizontal="center" wrapText="1"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 wrapText="1"/>
    </xf>
    <xf numFmtId="3" fontId="10" fillId="0" borderId="26" xfId="0" applyNumberFormat="1" applyFont="1" applyFill="1" applyBorder="1" applyAlignment="1">
      <alignment horizontal="center" wrapText="1"/>
    </xf>
    <xf numFmtId="3" fontId="12" fillId="0" borderId="26" xfId="0" applyNumberFormat="1" applyFont="1" applyFill="1" applyBorder="1" applyAlignment="1">
      <alignment wrapText="1"/>
    </xf>
    <xf numFmtId="3" fontId="10" fillId="0" borderId="26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164" fontId="5" fillId="0" borderId="15" xfId="0" applyNumberFormat="1" applyFont="1" applyFill="1" applyBorder="1" applyAlignment="1">
      <alignment horizontal="left" vertical="center" wrapText="1" indent="3"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horizontal="center"/>
    </xf>
    <xf numFmtId="3" fontId="10" fillId="0" borderId="27" xfId="0" applyNumberFormat="1" applyFont="1" applyFill="1" applyBorder="1" applyAlignment="1">
      <alignment/>
    </xf>
    <xf numFmtId="4" fontId="6" fillId="0" borderId="28" xfId="0" applyNumberFormat="1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center" vertical="top"/>
    </xf>
    <xf numFmtId="4" fontId="6" fillId="0" borderId="28" xfId="0" applyNumberFormat="1" applyFont="1" applyFill="1" applyBorder="1" applyAlignment="1">
      <alignment horizontal="left" vertical="top"/>
    </xf>
    <xf numFmtId="4" fontId="6" fillId="0" borderId="28" xfId="0" applyNumberFormat="1" applyFont="1" applyFill="1" applyBorder="1" applyAlignment="1">
      <alignment horizontal="center" vertical="center"/>
    </xf>
    <xf numFmtId="4" fontId="11" fillId="0" borderId="29" xfId="0" applyNumberFormat="1" applyFont="1" applyFill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top" wrapText="1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9" fillId="0" borderId="0" xfId="71" applyNumberFormat="1" applyFont="1" applyFill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Alignment="1">
      <alignment vertical="top"/>
    </xf>
    <xf numFmtId="3" fontId="12" fillId="0" borderId="0" xfId="0" applyNumberFormat="1" applyFont="1" applyFill="1" applyAlignment="1">
      <alignment vertical="top"/>
    </xf>
    <xf numFmtId="3" fontId="13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/>
    </xf>
    <xf numFmtId="3" fontId="9" fillId="0" borderId="0" xfId="71" applyNumberFormat="1" applyFont="1" applyFill="1" applyBorder="1" applyAlignment="1">
      <alignment horizontal="center" vertical="center"/>
      <protection/>
    </xf>
    <xf numFmtId="3" fontId="13" fillId="0" borderId="30" xfId="0" applyNumberFormat="1" applyFont="1" applyFill="1" applyBorder="1" applyAlignment="1">
      <alignment/>
    </xf>
    <xf numFmtId="3" fontId="19" fillId="0" borderId="0" xfId="71" applyNumberFormat="1" applyFont="1" applyFill="1" applyAlignment="1">
      <alignment horizontal="center" vertical="center"/>
      <protection/>
    </xf>
    <xf numFmtId="3" fontId="12" fillId="0" borderId="2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" fillId="0" borderId="0" xfId="71" applyNumberFormat="1" applyFont="1" applyFill="1" applyBorder="1">
      <alignment/>
      <protection/>
    </xf>
    <xf numFmtId="3" fontId="10" fillId="0" borderId="31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25" xfId="71" applyNumberFormat="1" applyFont="1" applyFill="1" applyBorder="1" applyAlignment="1">
      <alignment horizontal="center"/>
      <protection/>
    </xf>
    <xf numFmtId="3" fontId="10" fillId="0" borderId="26" xfId="71" applyNumberFormat="1" applyFont="1" applyFill="1" applyBorder="1" applyAlignment="1">
      <alignment horizontal="center"/>
      <protection/>
    </xf>
    <xf numFmtId="3" fontId="10" fillId="0" borderId="26" xfId="71" applyNumberFormat="1" applyFont="1" applyFill="1" applyBorder="1" applyAlignment="1">
      <alignment wrapText="1"/>
      <protection/>
    </xf>
    <xf numFmtId="3" fontId="10" fillId="0" borderId="26" xfId="71" applyNumberFormat="1" applyFont="1" applyFill="1" applyBorder="1" applyAlignment="1">
      <alignment horizontal="right"/>
      <protection/>
    </xf>
    <xf numFmtId="3" fontId="10" fillId="0" borderId="33" xfId="71" applyNumberFormat="1" applyFont="1" applyFill="1" applyBorder="1" applyAlignment="1">
      <alignment horizontal="right"/>
      <protection/>
    </xf>
    <xf numFmtId="3" fontId="13" fillId="0" borderId="34" xfId="0" applyNumberFormat="1" applyFont="1" applyFill="1" applyBorder="1" applyAlignment="1">
      <alignment horizontal="right" wrapText="1"/>
    </xf>
    <xf numFmtId="3" fontId="13" fillId="0" borderId="35" xfId="0" applyNumberFormat="1" applyFont="1" applyFill="1" applyBorder="1" applyAlignment="1">
      <alignment horizontal="right" wrapText="1"/>
    </xf>
    <xf numFmtId="3" fontId="10" fillId="0" borderId="25" xfId="71" applyNumberFormat="1" applyFont="1" applyFill="1" applyBorder="1" applyAlignment="1">
      <alignment horizontal="center" vertical="center"/>
      <protection/>
    </xf>
    <xf numFmtId="3" fontId="10" fillId="0" borderId="26" xfId="71" applyNumberFormat="1" applyFont="1" applyFill="1" applyBorder="1" applyAlignment="1">
      <alignment horizontal="center" vertical="center"/>
      <protection/>
    </xf>
    <xf numFmtId="3" fontId="10" fillId="0" borderId="34" xfId="71" applyNumberFormat="1" applyFont="1" applyFill="1" applyBorder="1" applyAlignment="1">
      <alignment wrapText="1"/>
      <protection/>
    </xf>
    <xf numFmtId="3" fontId="10" fillId="0" borderId="26" xfId="0" applyNumberFormat="1" applyFont="1" applyFill="1" applyBorder="1" applyAlignment="1">
      <alignment horizontal="right" wrapText="1"/>
    </xf>
    <xf numFmtId="3" fontId="10" fillId="0" borderId="27" xfId="0" applyNumberFormat="1" applyFont="1" applyFill="1" applyBorder="1" applyAlignment="1">
      <alignment horizontal="right" wrapText="1"/>
    </xf>
    <xf numFmtId="3" fontId="12" fillId="0" borderId="34" xfId="71" applyNumberFormat="1" applyFont="1" applyFill="1" applyBorder="1" applyAlignment="1">
      <alignment horizontal="right"/>
      <protection/>
    </xf>
    <xf numFmtId="3" fontId="12" fillId="0" borderId="36" xfId="71" applyNumberFormat="1" applyFont="1" applyFill="1" applyBorder="1" applyAlignment="1">
      <alignment horizontal="right"/>
      <protection/>
    </xf>
    <xf numFmtId="3" fontId="10" fillId="0" borderId="26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2" fillId="0" borderId="25" xfId="71" applyNumberFormat="1" applyFont="1" applyFill="1" applyBorder="1" applyAlignment="1">
      <alignment horizontal="center" vertical="center"/>
      <protection/>
    </xf>
    <xf numFmtId="3" fontId="12" fillId="0" borderId="26" xfId="71" applyNumberFormat="1" applyFont="1" applyFill="1" applyBorder="1" applyAlignment="1">
      <alignment horizontal="center" vertical="top"/>
      <protection/>
    </xf>
    <xf numFmtId="3" fontId="12" fillId="0" borderId="26" xfId="71" applyNumberFormat="1" applyFont="1" applyFill="1" applyBorder="1" applyAlignment="1">
      <alignment horizontal="right"/>
      <protection/>
    </xf>
    <xf numFmtId="3" fontId="12" fillId="0" borderId="33" xfId="71" applyNumberFormat="1" applyFont="1" applyFill="1" applyBorder="1" applyAlignment="1">
      <alignment horizontal="right"/>
      <protection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12" fillId="0" borderId="34" xfId="71" applyNumberFormat="1" applyFont="1" applyFill="1" applyBorder="1" applyAlignment="1">
      <alignment horizontal="left" wrapText="1" indent="4"/>
      <protection/>
    </xf>
    <xf numFmtId="3" fontId="12" fillId="0" borderId="26" xfId="71" applyNumberFormat="1" applyFont="1" applyFill="1" applyBorder="1" applyAlignment="1">
      <alignment horizontal="center" vertical="center"/>
      <protection/>
    </xf>
    <xf numFmtId="3" fontId="12" fillId="0" borderId="26" xfId="71" applyNumberFormat="1" applyFont="1" applyFill="1" applyBorder="1" applyAlignment="1">
      <alignment vertical="center" wrapText="1"/>
      <protection/>
    </xf>
    <xf numFmtId="3" fontId="10" fillId="0" borderId="26" xfId="71" applyNumberFormat="1" applyFont="1" applyFill="1" applyBorder="1" applyAlignment="1">
      <alignment/>
      <protection/>
    </xf>
    <xf numFmtId="3" fontId="10" fillId="0" borderId="33" xfId="71" applyNumberFormat="1" applyFont="1" applyFill="1" applyBorder="1" applyAlignment="1">
      <alignment/>
      <protection/>
    </xf>
    <xf numFmtId="3" fontId="10" fillId="0" borderId="25" xfId="71" applyNumberFormat="1" applyFont="1" applyFill="1" applyBorder="1" applyAlignment="1">
      <alignment horizontal="center" vertical="top"/>
      <protection/>
    </xf>
    <xf numFmtId="3" fontId="10" fillId="0" borderId="34" xfId="71" applyNumberFormat="1" applyFont="1" applyFill="1" applyBorder="1" applyAlignment="1">
      <alignment horizontal="left" wrapText="1" indent="2"/>
      <protection/>
    </xf>
    <xf numFmtId="49" fontId="12" fillId="0" borderId="26" xfId="71" applyNumberFormat="1" applyFont="1" applyFill="1" applyBorder="1" applyAlignment="1">
      <alignment horizontal="left" vertical="center" wrapText="1" indent="4"/>
      <protection/>
    </xf>
    <xf numFmtId="3" fontId="24" fillId="0" borderId="26" xfId="71" applyNumberFormat="1" applyFont="1" applyFill="1" applyBorder="1" applyAlignment="1">
      <alignment wrapText="1"/>
      <protection/>
    </xf>
    <xf numFmtId="3" fontId="10" fillId="0" borderId="37" xfId="71" applyNumberFormat="1" applyFont="1" applyFill="1" applyBorder="1" applyAlignment="1">
      <alignment horizontal="center" vertical="center"/>
      <protection/>
    </xf>
    <xf numFmtId="3" fontId="13" fillId="0" borderId="34" xfId="71" applyNumberFormat="1" applyFont="1" applyFill="1" applyBorder="1" applyAlignment="1">
      <alignment horizontal="center" vertical="center" wrapText="1"/>
      <protection/>
    </xf>
    <xf numFmtId="3" fontId="6" fillId="0" borderId="0" xfId="71" applyNumberFormat="1" applyFont="1" applyFill="1">
      <alignment/>
      <protection/>
    </xf>
    <xf numFmtId="3" fontId="16" fillId="0" borderId="37" xfId="71" applyNumberFormat="1" applyFont="1" applyFill="1" applyBorder="1" applyAlignment="1">
      <alignment horizontal="center"/>
      <protection/>
    </xf>
    <xf numFmtId="3" fontId="19" fillId="0" borderId="0" xfId="71" applyNumberFormat="1" applyFont="1" applyFill="1" applyAlignment="1">
      <alignment horizontal="center"/>
      <protection/>
    </xf>
    <xf numFmtId="3" fontId="12" fillId="0" borderId="26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3" fontId="9" fillId="0" borderId="0" xfId="71" applyNumberFormat="1" applyFont="1" applyFill="1" applyBorder="1" applyAlignment="1">
      <alignment horizontal="center" vertical="center" wrapText="1"/>
      <protection/>
    </xf>
    <xf numFmtId="3" fontId="12" fillId="0" borderId="26" xfId="71" applyNumberFormat="1" applyFont="1" applyFill="1" applyBorder="1" applyAlignment="1">
      <alignment horizontal="left" wrapText="1" indent="2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10" fillId="0" borderId="37" xfId="71" applyNumberFormat="1" applyFont="1" applyFill="1" applyBorder="1" applyAlignment="1">
      <alignment horizontal="center"/>
      <protection/>
    </xf>
    <xf numFmtId="3" fontId="2" fillId="0" borderId="25" xfId="71" applyNumberFormat="1" applyFont="1" applyFill="1" applyBorder="1" applyAlignment="1">
      <alignment vertical="center" wrapText="1"/>
      <protection/>
    </xf>
    <xf numFmtId="3" fontId="2" fillId="0" borderId="27" xfId="0" applyNumberFormat="1" applyFont="1" applyFill="1" applyBorder="1" applyAlignment="1">
      <alignment horizontal="right" vertical="center" wrapText="1"/>
    </xf>
    <xf numFmtId="3" fontId="4" fillId="0" borderId="38" xfId="71" applyNumberFormat="1" applyFont="1" applyFill="1" applyBorder="1" applyAlignment="1">
      <alignment horizontal="center" vertical="center" wrapText="1"/>
      <protection/>
    </xf>
    <xf numFmtId="3" fontId="4" fillId="0" borderId="39" xfId="71" applyNumberFormat="1" applyFont="1" applyFill="1" applyBorder="1" applyAlignment="1">
      <alignment vertical="center"/>
      <protection/>
    </xf>
    <xf numFmtId="3" fontId="6" fillId="0" borderId="0" xfId="71" applyNumberFormat="1" applyFont="1" applyFill="1" applyAlignment="1">
      <alignment vertical="top"/>
      <protection/>
    </xf>
    <xf numFmtId="3" fontId="6" fillId="0" borderId="0" xfId="0" applyNumberFormat="1" applyFont="1" applyFill="1" applyAlignment="1">
      <alignment/>
    </xf>
    <xf numFmtId="3" fontId="10" fillId="0" borderId="34" xfId="0" applyNumberFormat="1" applyFont="1" applyFill="1" applyBorder="1" applyAlignment="1">
      <alignment horizontal="right" wrapText="1"/>
    </xf>
    <xf numFmtId="3" fontId="10" fillId="0" borderId="34" xfId="71" applyNumberFormat="1" applyFont="1" applyFill="1" applyBorder="1" applyAlignment="1">
      <alignment horizontal="right"/>
      <protection/>
    </xf>
    <xf numFmtId="3" fontId="10" fillId="0" borderId="36" xfId="71" applyNumberFormat="1" applyFont="1" applyFill="1" applyBorder="1" applyAlignment="1">
      <alignment horizontal="right"/>
      <protection/>
    </xf>
    <xf numFmtId="0" fontId="9" fillId="0" borderId="0" xfId="71" applyNumberFormat="1" applyFont="1" applyFill="1" applyBorder="1" applyAlignment="1">
      <alignment horizontal="center" vertical="center"/>
      <protection/>
    </xf>
    <xf numFmtId="0" fontId="21" fillId="0" borderId="0" xfId="71" applyNumberFormat="1" applyFont="1" applyFill="1" applyBorder="1" applyAlignment="1">
      <alignment horizontal="center" vertical="center"/>
      <protection/>
    </xf>
    <xf numFmtId="3" fontId="6" fillId="0" borderId="0" xfId="71" applyNumberFormat="1" applyFont="1" applyFill="1" applyAlignment="1">
      <alignment horizontal="right" vertical="top"/>
      <protection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vertical="center" wrapText="1" indent="2"/>
    </xf>
    <xf numFmtId="0" fontId="6" fillId="0" borderId="0" xfId="73" applyFont="1" applyAlignment="1">
      <alignment horizontal="center" vertical="center"/>
      <protection/>
    </xf>
    <xf numFmtId="3" fontId="2" fillId="0" borderId="0" xfId="73" applyNumberFormat="1" applyFont="1" applyAlignment="1">
      <alignment horizontal="right" vertical="center"/>
      <protection/>
    </xf>
    <xf numFmtId="0" fontId="2" fillId="0" borderId="0" xfId="73" applyFont="1" applyAlignment="1">
      <alignment vertical="center"/>
      <protection/>
    </xf>
    <xf numFmtId="0" fontId="6" fillId="0" borderId="0" xfId="73" applyFont="1" applyAlignment="1">
      <alignment horizontal="center"/>
      <protection/>
    </xf>
    <xf numFmtId="3" fontId="4" fillId="0" borderId="0" xfId="73" applyNumberFormat="1" applyFont="1" applyAlignment="1">
      <alignment horizontal="center"/>
      <protection/>
    </xf>
    <xf numFmtId="0" fontId="2" fillId="0" borderId="0" xfId="73" applyFont="1" applyAlignment="1">
      <alignment/>
      <protection/>
    </xf>
    <xf numFmtId="3" fontId="4" fillId="0" borderId="0" xfId="73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10" fontId="4" fillId="0" borderId="28" xfId="95" applyNumberFormat="1" applyFont="1" applyBorder="1" applyAlignment="1">
      <alignment vertical="center"/>
    </xf>
    <xf numFmtId="3" fontId="4" fillId="0" borderId="0" xfId="95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0" fontId="4" fillId="0" borderId="13" xfId="73" applyFont="1" applyBorder="1" applyAlignment="1">
      <alignment vertical="center" wrapText="1"/>
      <protection/>
    </xf>
    <xf numFmtId="3" fontId="4" fillId="0" borderId="0" xfId="73" applyNumberFormat="1" applyFont="1" applyBorder="1" applyAlignment="1">
      <alignment vertical="center"/>
      <protection/>
    </xf>
    <xf numFmtId="0" fontId="2" fillId="0" borderId="13" xfId="73" applyFont="1" applyBorder="1" applyAlignment="1">
      <alignment horizontal="left" vertical="center" wrapText="1" indent="2"/>
      <protection/>
    </xf>
    <xf numFmtId="3" fontId="2" fillId="0" borderId="0" xfId="73" applyNumberFormat="1" applyFont="1" applyBorder="1" applyAlignment="1">
      <alignment vertical="center"/>
      <protection/>
    </xf>
    <xf numFmtId="10" fontId="2" fillId="0" borderId="28" xfId="95" applyNumberFormat="1" applyFont="1" applyBorder="1" applyAlignment="1">
      <alignment vertical="center"/>
    </xf>
    <xf numFmtId="3" fontId="2" fillId="0" borderId="0" xfId="95" applyNumberFormat="1" applyFont="1" applyBorder="1" applyAlignment="1">
      <alignment vertical="center"/>
    </xf>
    <xf numFmtId="0" fontId="4" fillId="0" borderId="13" xfId="73" applyFont="1" applyFill="1" applyBorder="1" applyAlignment="1">
      <alignment vertical="center" wrapText="1"/>
      <protection/>
    </xf>
    <xf numFmtId="3" fontId="4" fillId="0" borderId="0" xfId="73" applyNumberFormat="1" applyFont="1" applyFill="1" applyBorder="1" applyAlignment="1">
      <alignment vertical="center"/>
      <protection/>
    </xf>
    <xf numFmtId="0" fontId="2" fillId="0" borderId="13" xfId="73" applyFont="1" applyFill="1" applyBorder="1" applyAlignment="1">
      <alignment horizontal="left" vertical="center" wrapText="1" indent="2"/>
      <protection/>
    </xf>
    <xf numFmtId="3" fontId="2" fillId="0" borderId="0" xfId="73" applyNumberFormat="1" applyFont="1" applyFill="1" applyBorder="1" applyAlignment="1">
      <alignment vertical="center"/>
      <protection/>
    </xf>
    <xf numFmtId="0" fontId="4" fillId="0" borderId="21" xfId="73" applyFont="1" applyBorder="1" applyAlignment="1">
      <alignment horizontal="center" vertical="center" wrapText="1"/>
      <protection/>
    </xf>
    <xf numFmtId="3" fontId="4" fillId="0" borderId="22" xfId="73" applyNumberFormat="1" applyFont="1" applyBorder="1" applyAlignment="1">
      <alignment vertical="center"/>
      <protection/>
    </xf>
    <xf numFmtId="10" fontId="4" fillId="0" borderId="42" xfId="95" applyNumberFormat="1" applyFont="1" applyBorder="1" applyAlignment="1">
      <alignment vertical="center"/>
    </xf>
    <xf numFmtId="0" fontId="4" fillId="0" borderId="0" xfId="73" applyFont="1" applyAlignment="1">
      <alignment vertical="center"/>
      <protection/>
    </xf>
    <xf numFmtId="0" fontId="2" fillId="0" borderId="0" xfId="73" applyFont="1" applyAlignment="1">
      <alignment wrapText="1"/>
      <protection/>
    </xf>
    <xf numFmtId="3" fontId="2" fillId="0" borderId="0" xfId="73" applyNumberFormat="1" applyFont="1">
      <alignment/>
      <protection/>
    </xf>
    <xf numFmtId="0" fontId="2" fillId="0" borderId="0" xfId="73" applyFont="1">
      <alignment/>
      <protection/>
    </xf>
    <xf numFmtId="3" fontId="6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top"/>
    </xf>
    <xf numFmtId="3" fontId="4" fillId="0" borderId="4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 applyAlignment="1">
      <alignment vertical="top"/>
    </xf>
    <xf numFmtId="3" fontId="5" fillId="0" borderId="28" xfId="0" applyNumberFormat="1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3" fontId="1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4" fillId="0" borderId="20" xfId="70" applyNumberFormat="1" applyFont="1" applyFill="1" applyBorder="1" applyAlignment="1">
      <alignment horizontal="left" textRotation="90" wrapText="1"/>
      <protection/>
    </xf>
    <xf numFmtId="3" fontId="2" fillId="0" borderId="20" xfId="70" applyNumberFormat="1" applyFont="1" applyFill="1" applyBorder="1" applyAlignment="1">
      <alignment horizontal="center" wrapText="1"/>
      <protection/>
    </xf>
    <xf numFmtId="3" fontId="4" fillId="0" borderId="20" xfId="70" applyNumberFormat="1" applyFont="1" applyFill="1" applyBorder="1" applyAlignment="1">
      <alignment horizontal="left" wrapText="1"/>
      <protection/>
    </xf>
    <xf numFmtId="3" fontId="4" fillId="0" borderId="0" xfId="70" applyNumberFormat="1" applyFont="1" applyFill="1" applyBorder="1" applyAlignment="1">
      <alignment horizontal="left"/>
      <protection/>
    </xf>
    <xf numFmtId="3" fontId="4" fillId="0" borderId="0" xfId="70" applyNumberFormat="1" applyFont="1" applyFill="1" applyAlignment="1">
      <alignment horizontal="left"/>
      <protection/>
    </xf>
    <xf numFmtId="3" fontId="4" fillId="0" borderId="0" xfId="70" applyNumberFormat="1" applyFont="1" applyFill="1" applyBorder="1" applyAlignment="1">
      <alignment horizontal="left" wrapText="1"/>
      <protection/>
    </xf>
    <xf numFmtId="3" fontId="2" fillId="0" borderId="0" xfId="70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wrapText="1"/>
    </xf>
    <xf numFmtId="3" fontId="4" fillId="0" borderId="19" xfId="70" applyNumberFormat="1" applyFont="1" applyFill="1" applyBorder="1" applyAlignment="1">
      <alignment horizontal="left" textRotation="90" wrapText="1"/>
      <protection/>
    </xf>
    <xf numFmtId="3" fontId="2" fillId="0" borderId="19" xfId="70" applyNumberFormat="1" applyFont="1" applyFill="1" applyBorder="1" applyAlignment="1">
      <alignment horizontal="center" wrapText="1"/>
      <protection/>
    </xf>
    <xf numFmtId="3" fontId="4" fillId="0" borderId="19" xfId="70" applyNumberFormat="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indent="1"/>
    </xf>
    <xf numFmtId="0" fontId="2" fillId="0" borderId="19" xfId="0" applyFont="1" applyFill="1" applyBorder="1" applyAlignment="1">
      <alignment horizontal="left" indent="1"/>
    </xf>
    <xf numFmtId="0" fontId="4" fillId="0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4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3" fontId="2" fillId="0" borderId="0" xfId="71" applyNumberFormat="1" applyFont="1" applyFill="1" applyBorder="1" applyAlignment="1">
      <alignment vertical="center" wrapText="1"/>
      <protection/>
    </xf>
    <xf numFmtId="3" fontId="2" fillId="0" borderId="0" xfId="75" applyNumberFormat="1" applyFont="1">
      <alignment/>
      <protection/>
    </xf>
    <xf numFmtId="3" fontId="2" fillId="0" borderId="0" xfId="75" applyNumberFormat="1" applyFont="1" applyAlignment="1">
      <alignment horizontal="center"/>
      <protection/>
    </xf>
    <xf numFmtId="14" fontId="2" fillId="0" borderId="0" xfId="75" applyNumberFormat="1" applyFont="1" applyAlignment="1">
      <alignment horizontal="center"/>
      <protection/>
    </xf>
    <xf numFmtId="3" fontId="2" fillId="0" borderId="0" xfId="75" applyNumberFormat="1" applyFont="1" applyAlignment="1">
      <alignment horizontal="center" vertical="center" wrapText="1"/>
      <protection/>
    </xf>
    <xf numFmtId="3" fontId="2" fillId="0" borderId="46" xfId="75" applyNumberFormat="1" applyFont="1" applyBorder="1" applyAlignment="1">
      <alignment horizontal="right" vertical="center" wrapText="1"/>
      <protection/>
    </xf>
    <xf numFmtId="3" fontId="2" fillId="0" borderId="47" xfId="75" applyNumberFormat="1" applyFont="1" applyBorder="1" applyAlignment="1">
      <alignment horizontal="right" vertical="center" wrapText="1"/>
      <protection/>
    </xf>
    <xf numFmtId="3" fontId="2" fillId="0" borderId="47" xfId="75" applyNumberFormat="1" applyFont="1" applyBorder="1" applyAlignment="1">
      <alignment horizontal="left" vertical="center" wrapText="1"/>
      <protection/>
    </xf>
    <xf numFmtId="14" fontId="2" fillId="0" borderId="47" xfId="75" applyNumberFormat="1" applyFont="1" applyBorder="1" applyAlignment="1">
      <alignment horizontal="center" vertical="center" wrapText="1"/>
      <protection/>
    </xf>
    <xf numFmtId="3" fontId="4" fillId="0" borderId="22" xfId="75" applyNumberFormat="1" applyFont="1" applyBorder="1" applyAlignment="1">
      <alignment horizontal="right" vertical="center"/>
      <protection/>
    </xf>
    <xf numFmtId="3" fontId="4" fillId="0" borderId="48" xfId="75" applyNumberFormat="1" applyFont="1" applyBorder="1" applyAlignment="1">
      <alignment horizontal="right" vertical="center"/>
      <protection/>
    </xf>
    <xf numFmtId="3" fontId="4" fillId="0" borderId="49" xfId="75" applyNumberFormat="1" applyFont="1" applyBorder="1" applyAlignment="1">
      <alignment horizontal="right" vertical="center"/>
      <protection/>
    </xf>
    <xf numFmtId="3" fontId="4" fillId="0" borderId="50" xfId="75" applyNumberFormat="1" applyFont="1" applyBorder="1" applyAlignment="1">
      <alignment horizontal="right" vertical="center"/>
      <protection/>
    </xf>
    <xf numFmtId="3" fontId="4" fillId="0" borderId="42" xfId="75" applyNumberFormat="1" applyFont="1" applyBorder="1" applyAlignment="1">
      <alignment horizontal="right" vertical="center"/>
      <protection/>
    </xf>
    <xf numFmtId="3" fontId="2" fillId="0" borderId="13" xfId="75" applyNumberFormat="1" applyFont="1" applyBorder="1" applyAlignment="1">
      <alignment horizontal="center" vertical="center" wrapText="1"/>
      <protection/>
    </xf>
    <xf numFmtId="3" fontId="2" fillId="0" borderId="51" xfId="75" applyNumberFormat="1" applyFont="1" applyBorder="1" applyAlignment="1">
      <alignment horizontal="right" vertical="center" wrapText="1"/>
      <protection/>
    </xf>
    <xf numFmtId="3" fontId="2" fillId="0" borderId="52" xfId="75" applyNumberFormat="1" applyFont="1" applyBorder="1" applyAlignment="1">
      <alignment horizontal="right" vertical="center" wrapText="1"/>
      <protection/>
    </xf>
    <xf numFmtId="3" fontId="2" fillId="0" borderId="53" xfId="75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4" fillId="0" borderId="54" xfId="70" applyNumberFormat="1" applyFont="1" applyFill="1" applyBorder="1" applyAlignment="1">
      <alignment horizontal="center" vertical="center" wrapText="1"/>
      <protection/>
    </xf>
    <xf numFmtId="3" fontId="4" fillId="0" borderId="55" xfId="70" applyNumberFormat="1" applyFont="1" applyFill="1" applyBorder="1" applyAlignment="1">
      <alignment horizontal="right" wrapText="1"/>
      <protection/>
    </xf>
    <xf numFmtId="3" fontId="4" fillId="0" borderId="55" xfId="0" applyNumberFormat="1" applyFont="1" applyFill="1" applyBorder="1" applyAlignment="1">
      <alignment horizontal="right"/>
    </xf>
    <xf numFmtId="3" fontId="2" fillId="0" borderId="55" xfId="0" applyNumberFormat="1" applyFont="1" applyFill="1" applyBorder="1" applyAlignment="1">
      <alignment horizontal="right"/>
    </xf>
    <xf numFmtId="3" fontId="4" fillId="0" borderId="56" xfId="0" applyNumberFormat="1" applyFont="1" applyFill="1" applyBorder="1" applyAlignment="1">
      <alignment horizontal="right" vertical="center"/>
    </xf>
    <xf numFmtId="3" fontId="2" fillId="0" borderId="57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 horizontal="right" vertical="center"/>
    </xf>
    <xf numFmtId="3" fontId="2" fillId="0" borderId="59" xfId="70" applyNumberFormat="1" applyFont="1" applyFill="1" applyBorder="1" applyAlignment="1">
      <alignment horizontal="center" vertical="center" wrapText="1"/>
      <protection/>
    </xf>
    <xf numFmtId="3" fontId="4" fillId="0" borderId="60" xfId="70" applyNumberFormat="1" applyFont="1" applyFill="1" applyBorder="1">
      <alignment/>
      <protection/>
    </xf>
    <xf numFmtId="3" fontId="2" fillId="0" borderId="55" xfId="70" applyNumberFormat="1" applyFont="1" applyFill="1" applyBorder="1">
      <alignment/>
      <protection/>
    </xf>
    <xf numFmtId="3" fontId="4" fillId="0" borderId="56" xfId="70" applyNumberFormat="1" applyFont="1" applyFill="1" applyBorder="1">
      <alignment/>
      <protection/>
    </xf>
    <xf numFmtId="3" fontId="4" fillId="0" borderId="55" xfId="70" applyNumberFormat="1" applyFont="1" applyFill="1" applyBorder="1">
      <alignment/>
      <protection/>
    </xf>
    <xf numFmtId="3" fontId="5" fillId="0" borderId="55" xfId="70" applyNumberFormat="1" applyFont="1" applyFill="1" applyBorder="1">
      <alignment/>
      <protection/>
    </xf>
    <xf numFmtId="3" fontId="4" fillId="0" borderId="55" xfId="70" applyNumberFormat="1" applyFont="1" applyFill="1" applyBorder="1" applyAlignment="1">
      <alignment vertical="center"/>
      <protection/>
    </xf>
    <xf numFmtId="3" fontId="2" fillId="0" borderId="55" xfId="70" applyNumberFormat="1" applyFont="1" applyFill="1" applyBorder="1" applyAlignment="1">
      <alignment vertical="top"/>
      <protection/>
    </xf>
    <xf numFmtId="3" fontId="4" fillId="0" borderId="54" xfId="70" applyNumberFormat="1" applyFont="1" applyFill="1" applyBorder="1" applyAlignment="1">
      <alignment vertical="center"/>
      <protection/>
    </xf>
    <xf numFmtId="3" fontId="2" fillId="0" borderId="55" xfId="70" applyNumberFormat="1" applyFont="1" applyFill="1" applyBorder="1" applyAlignment="1">
      <alignment/>
      <protection/>
    </xf>
    <xf numFmtId="3" fontId="2" fillId="0" borderId="0" xfId="70" applyNumberFormat="1" applyFont="1" applyFill="1" applyBorder="1" applyAlignment="1">
      <alignment horizontal="center" vertical="top" wrapText="1"/>
      <protection/>
    </xf>
    <xf numFmtId="3" fontId="10" fillId="0" borderId="61" xfId="0" applyNumberFormat="1" applyFont="1" applyFill="1" applyBorder="1" applyAlignment="1">
      <alignment horizontal="center"/>
    </xf>
    <xf numFmtId="3" fontId="10" fillId="0" borderId="62" xfId="0" applyNumberFormat="1" applyFont="1" applyFill="1" applyBorder="1" applyAlignment="1">
      <alignment horizontal="center"/>
    </xf>
    <xf numFmtId="3" fontId="10" fillId="0" borderId="62" xfId="0" applyNumberFormat="1" applyFont="1" applyFill="1" applyBorder="1" applyAlignment="1">
      <alignment/>
    </xf>
    <xf numFmtId="3" fontId="12" fillId="0" borderId="62" xfId="0" applyNumberFormat="1" applyFont="1" applyFill="1" applyBorder="1" applyAlignment="1">
      <alignment/>
    </xf>
    <xf numFmtId="3" fontId="10" fillId="0" borderId="63" xfId="0" applyNumberFormat="1" applyFont="1" applyFill="1" applyBorder="1" applyAlignment="1">
      <alignment/>
    </xf>
    <xf numFmtId="3" fontId="10" fillId="0" borderId="25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6" xfId="81" applyNumberFormat="1" applyFont="1" applyFill="1" applyBorder="1" applyAlignment="1">
      <alignment horizontal="left"/>
      <protection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6" xfId="81" applyNumberFormat="1" applyFont="1" applyFill="1" applyBorder="1" applyAlignment="1">
      <alignment vertical="center"/>
      <protection/>
    </xf>
    <xf numFmtId="3" fontId="10" fillId="0" borderId="25" xfId="0" applyNumberFormat="1" applyFont="1" applyFill="1" applyBorder="1" applyAlignment="1">
      <alignment horizontal="center" vertical="top"/>
    </xf>
    <xf numFmtId="3" fontId="10" fillId="0" borderId="26" xfId="0" applyNumberFormat="1" applyFont="1" applyFill="1" applyBorder="1" applyAlignment="1">
      <alignment horizontal="center" vertical="top"/>
    </xf>
    <xf numFmtId="3" fontId="10" fillId="0" borderId="26" xfId="81" applyNumberFormat="1" applyFont="1" applyFill="1" applyBorder="1" applyAlignment="1">
      <alignment horizontal="left" vertical="top" indent="2"/>
      <protection/>
    </xf>
    <xf numFmtId="3" fontId="10" fillId="0" borderId="26" xfId="0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/>
    </xf>
    <xf numFmtId="3" fontId="13" fillId="0" borderId="27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top"/>
    </xf>
    <xf numFmtId="3" fontId="12" fillId="0" borderId="26" xfId="0" applyNumberFormat="1" applyFont="1" applyFill="1" applyBorder="1" applyAlignment="1">
      <alignment vertical="top"/>
    </xf>
    <xf numFmtId="3" fontId="13" fillId="0" borderId="27" xfId="0" applyNumberFormat="1" applyFont="1" applyFill="1" applyBorder="1" applyAlignment="1">
      <alignment vertical="top"/>
    </xf>
    <xf numFmtId="0" fontId="0" fillId="0" borderId="26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3" fontId="10" fillId="0" borderId="64" xfId="0" applyNumberFormat="1" applyFont="1" applyFill="1" applyBorder="1" applyAlignment="1">
      <alignment horizontal="center" vertical="top"/>
    </xf>
    <xf numFmtId="3" fontId="10" fillId="0" borderId="64" xfId="81" applyNumberFormat="1" applyFont="1" applyFill="1" applyBorder="1" applyAlignment="1">
      <alignment horizontal="left" vertical="top" indent="2"/>
      <protection/>
    </xf>
    <xf numFmtId="3" fontId="10" fillId="0" borderId="64" xfId="0" applyNumberFormat="1" applyFont="1" applyFill="1" applyBorder="1" applyAlignment="1">
      <alignment vertical="top"/>
    </xf>
    <xf numFmtId="3" fontId="12" fillId="0" borderId="64" xfId="0" applyNumberFormat="1" applyFont="1" applyFill="1" applyBorder="1" applyAlignment="1">
      <alignment vertical="top"/>
    </xf>
    <xf numFmtId="3" fontId="10" fillId="0" borderId="37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3" fontId="10" fillId="0" borderId="26" xfId="81" applyNumberFormat="1" applyFont="1" applyFill="1" applyBorder="1" applyAlignment="1">
      <alignment horizontal="left" indent="2"/>
      <protection/>
    </xf>
    <xf numFmtId="3" fontId="13" fillId="0" borderId="27" xfId="0" applyNumberFormat="1" applyFont="1" applyFill="1" applyBorder="1" applyAlignment="1">
      <alignment/>
    </xf>
    <xf numFmtId="3" fontId="10" fillId="0" borderId="26" xfId="81" applyNumberFormat="1" applyFont="1" applyFill="1" applyBorder="1" applyAlignment="1">
      <alignment wrapText="1"/>
      <protection/>
    </xf>
    <xf numFmtId="3" fontId="16" fillId="0" borderId="0" xfId="0" applyNumberFormat="1" applyFont="1" applyFill="1" applyAlignment="1">
      <alignment vertical="center"/>
    </xf>
    <xf numFmtId="3" fontId="13" fillId="0" borderId="63" xfId="0" applyNumberFormat="1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13" fillId="0" borderId="65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3" fillId="0" borderId="35" xfId="0" applyNumberFormat="1" applyFont="1" applyFill="1" applyBorder="1" applyAlignment="1">
      <alignment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6" xfId="0" applyNumberFormat="1" applyFont="1" applyFill="1" applyBorder="1" applyAlignment="1">
      <alignment horizontal="center" vertical="center"/>
    </xf>
    <xf numFmtId="3" fontId="10" fillId="0" borderId="67" xfId="0" applyNumberFormat="1" applyFont="1" applyFill="1" applyBorder="1" applyAlignment="1">
      <alignment horizontal="center" vertical="center"/>
    </xf>
    <xf numFmtId="3" fontId="10" fillId="0" borderId="67" xfId="81" applyNumberFormat="1" applyFont="1" applyFill="1" applyBorder="1" applyAlignment="1">
      <alignment vertical="center"/>
      <protection/>
    </xf>
    <xf numFmtId="3" fontId="10" fillId="0" borderId="67" xfId="0" applyNumberFormat="1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3" fontId="13" fillId="0" borderId="68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horizontal="center" vertical="center"/>
    </xf>
    <xf numFmtId="3" fontId="10" fillId="0" borderId="64" xfId="81" applyNumberFormat="1" applyFont="1" applyFill="1" applyBorder="1" applyAlignment="1">
      <alignment vertical="center"/>
      <protection/>
    </xf>
    <xf numFmtId="3" fontId="10" fillId="0" borderId="64" xfId="0" applyNumberFormat="1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3" fontId="10" fillId="0" borderId="69" xfId="0" applyNumberFormat="1" applyFont="1" applyFill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" fontId="10" fillId="0" borderId="26" xfId="82" applyNumberFormat="1" applyFont="1" applyFill="1" applyBorder="1" applyAlignment="1">
      <alignment vertical="center"/>
      <protection/>
    </xf>
    <xf numFmtId="3" fontId="6" fillId="0" borderId="26" xfId="0" applyNumberFormat="1" applyFont="1" applyFill="1" applyBorder="1" applyAlignment="1">
      <alignment vertical="center"/>
    </xf>
    <xf numFmtId="3" fontId="10" fillId="0" borderId="26" xfId="82" applyNumberFormat="1" applyFont="1" applyFill="1" applyBorder="1" applyAlignment="1">
      <alignment vertical="center" wrapText="1"/>
      <protection/>
    </xf>
    <xf numFmtId="3" fontId="10" fillId="0" borderId="64" xfId="82" applyNumberFormat="1" applyFont="1" applyFill="1" applyBorder="1" applyAlignment="1">
      <alignment vertical="center"/>
      <protection/>
    </xf>
    <xf numFmtId="3" fontId="6" fillId="0" borderId="64" xfId="0" applyNumberFormat="1" applyFont="1" applyFill="1" applyBorder="1" applyAlignment="1">
      <alignment vertical="center"/>
    </xf>
    <xf numFmtId="3" fontId="10" fillId="0" borderId="65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horizontal="center" vertical="center"/>
    </xf>
    <xf numFmtId="3" fontId="10" fillId="0" borderId="34" xfId="82" applyNumberFormat="1" applyFont="1" applyFill="1" applyBorder="1" applyAlignment="1">
      <alignment vertical="center" wrapText="1"/>
      <protection/>
    </xf>
    <xf numFmtId="3" fontId="6" fillId="0" borderId="34" xfId="0" applyNumberFormat="1" applyFont="1" applyFill="1" applyBorder="1" applyAlignment="1">
      <alignment vertical="center"/>
    </xf>
    <xf numFmtId="3" fontId="10" fillId="0" borderId="64" xfId="82" applyNumberFormat="1" applyFont="1" applyFill="1" applyBorder="1" applyAlignment="1">
      <alignment vertical="center" wrapText="1"/>
      <protection/>
    </xf>
    <xf numFmtId="3" fontId="10" fillId="0" borderId="70" xfId="82" applyNumberFormat="1" applyFont="1" applyFill="1" applyBorder="1" applyAlignment="1">
      <alignment vertical="center"/>
      <protection/>
    </xf>
    <xf numFmtId="3" fontId="6" fillId="0" borderId="70" xfId="0" applyNumberFormat="1" applyFont="1" applyFill="1" applyBorder="1" applyAlignment="1">
      <alignment vertical="center"/>
    </xf>
    <xf numFmtId="3" fontId="10" fillId="0" borderId="71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3" fontId="10" fillId="0" borderId="73" xfId="0" applyNumberFormat="1" applyFont="1" applyFill="1" applyBorder="1" applyAlignment="1">
      <alignment horizontal="center" vertical="top"/>
    </xf>
    <xf numFmtId="3" fontId="10" fillId="0" borderId="74" xfId="0" applyNumberFormat="1" applyFont="1" applyFill="1" applyBorder="1" applyAlignment="1">
      <alignment horizontal="center" vertical="center"/>
    </xf>
    <xf numFmtId="3" fontId="11" fillId="0" borderId="75" xfId="0" applyNumberFormat="1" applyFont="1" applyFill="1" applyBorder="1" applyAlignment="1">
      <alignment vertical="center"/>
    </xf>
    <xf numFmtId="3" fontId="13" fillId="0" borderId="76" xfId="0" applyNumberFormat="1" applyFont="1" applyFill="1" applyBorder="1" applyAlignment="1">
      <alignment vertical="center"/>
    </xf>
    <xf numFmtId="3" fontId="10" fillId="0" borderId="62" xfId="82" applyNumberFormat="1" applyFont="1" applyFill="1" applyBorder="1" applyAlignment="1">
      <alignment vertical="center" wrapText="1"/>
      <protection/>
    </xf>
    <xf numFmtId="3" fontId="5" fillId="0" borderId="0" xfId="0" applyNumberFormat="1" applyFont="1" applyAlignment="1">
      <alignment horizontal="right"/>
    </xf>
    <xf numFmtId="3" fontId="13" fillId="0" borderId="62" xfId="81" applyNumberFormat="1" applyFont="1" applyFill="1" applyBorder="1" applyAlignment="1">
      <alignment horizontal="left"/>
      <protection/>
    </xf>
    <xf numFmtId="3" fontId="13" fillId="0" borderId="26" xfId="81" applyNumberFormat="1" applyFont="1" applyFill="1" applyBorder="1" applyAlignment="1">
      <alignment horizontal="left"/>
      <protection/>
    </xf>
    <xf numFmtId="3" fontId="13" fillId="0" borderId="26" xfId="81" applyNumberFormat="1" applyFont="1" applyFill="1" applyBorder="1" applyAlignment="1">
      <alignment/>
      <protection/>
    </xf>
    <xf numFmtId="3" fontId="13" fillId="0" borderId="34" xfId="81" applyNumberFormat="1" applyFont="1" applyFill="1" applyBorder="1" applyAlignment="1">
      <alignment wrapText="1"/>
      <protection/>
    </xf>
    <xf numFmtId="3" fontId="13" fillId="0" borderId="26" xfId="81" applyNumberFormat="1" applyFont="1" applyFill="1" applyBorder="1" applyAlignment="1">
      <alignment wrapText="1"/>
      <protection/>
    </xf>
    <xf numFmtId="3" fontId="13" fillId="0" borderId="34" xfId="81" applyNumberFormat="1" applyFont="1" applyFill="1" applyBorder="1" applyAlignment="1">
      <alignment/>
      <protection/>
    </xf>
    <xf numFmtId="3" fontId="10" fillId="0" borderId="2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 vertical="top"/>
    </xf>
    <xf numFmtId="3" fontId="10" fillId="0" borderId="27" xfId="0" applyNumberFormat="1" applyFont="1" applyFill="1" applyBorder="1" applyAlignment="1">
      <alignment horizontal="right" vertical="top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/>
    </xf>
    <xf numFmtId="3" fontId="10" fillId="0" borderId="78" xfId="0" applyNumberFormat="1" applyFont="1" applyFill="1" applyBorder="1" applyAlignment="1">
      <alignment vertical="center"/>
    </xf>
    <xf numFmtId="3" fontId="10" fillId="0" borderId="64" xfId="0" applyNumberFormat="1" applyFont="1" applyFill="1" applyBorder="1" applyAlignment="1">
      <alignment horizontal="right"/>
    </xf>
    <xf numFmtId="3" fontId="10" fillId="0" borderId="65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/>
    </xf>
    <xf numFmtId="3" fontId="12" fillId="0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77" xfId="0" applyNumberFormat="1" applyFont="1" applyFill="1" applyBorder="1" applyAlignment="1">
      <alignment/>
    </xf>
    <xf numFmtId="3" fontId="10" fillId="0" borderId="67" xfId="0" applyNumberFormat="1" applyFont="1" applyFill="1" applyBorder="1" applyAlignment="1">
      <alignment horizontal="right"/>
    </xf>
    <xf numFmtId="3" fontId="10" fillId="0" borderId="68" xfId="0" applyNumberFormat="1" applyFont="1" applyFill="1" applyBorder="1" applyAlignment="1">
      <alignment horizontal="right"/>
    </xf>
    <xf numFmtId="3" fontId="10" fillId="0" borderId="79" xfId="0" applyNumberFormat="1" applyFont="1" applyFill="1" applyBorder="1" applyAlignment="1">
      <alignment vertical="center"/>
    </xf>
    <xf numFmtId="3" fontId="10" fillId="0" borderId="67" xfId="0" applyNumberFormat="1" applyFont="1" applyFill="1" applyBorder="1" applyAlignment="1">
      <alignment horizontal="right" vertical="center"/>
    </xf>
    <xf numFmtId="3" fontId="13" fillId="0" borderId="62" xfId="0" applyNumberFormat="1" applyFont="1" applyFill="1" applyBorder="1" applyAlignment="1">
      <alignment horizontal="right"/>
    </xf>
    <xf numFmtId="3" fontId="13" fillId="0" borderId="63" xfId="0" applyNumberFormat="1" applyFont="1" applyFill="1" applyBorder="1" applyAlignment="1">
      <alignment horizontal="right"/>
    </xf>
    <xf numFmtId="3" fontId="13" fillId="0" borderId="26" xfId="0" applyNumberFormat="1" applyFont="1" applyFill="1" applyBorder="1" applyAlignment="1">
      <alignment horizontal="right" vertical="center"/>
    </xf>
    <xf numFmtId="3" fontId="13" fillId="0" borderId="27" xfId="0" applyNumberFormat="1" applyFont="1" applyFill="1" applyBorder="1" applyAlignment="1">
      <alignment horizontal="right" vertical="center"/>
    </xf>
    <xf numFmtId="3" fontId="12" fillId="0" borderId="26" xfId="0" applyNumberFormat="1" applyFont="1" applyFill="1" applyBorder="1" applyAlignment="1">
      <alignment horizontal="right" vertical="center"/>
    </xf>
    <xf numFmtId="3" fontId="13" fillId="0" borderId="80" xfId="0" applyNumberFormat="1" applyFont="1" applyFill="1" applyBorder="1" applyAlignment="1">
      <alignment/>
    </xf>
    <xf numFmtId="3" fontId="13" fillId="0" borderId="81" xfId="0" applyNumberFormat="1" applyFont="1" applyFill="1" applyBorder="1" applyAlignment="1">
      <alignment/>
    </xf>
    <xf numFmtId="3" fontId="13" fillId="0" borderId="81" xfId="0" applyNumberFormat="1" applyFont="1" applyFill="1" applyBorder="1" applyAlignment="1">
      <alignment vertical="center"/>
    </xf>
    <xf numFmtId="3" fontId="13" fillId="0" borderId="62" xfId="0" applyNumberFormat="1" applyFont="1" applyFill="1" applyBorder="1" applyAlignment="1">
      <alignment horizontal="right" vertical="center"/>
    </xf>
    <xf numFmtId="3" fontId="13" fillId="0" borderId="63" xfId="0" applyNumberFormat="1" applyFont="1" applyFill="1" applyBorder="1" applyAlignment="1">
      <alignment horizontal="right" vertical="center"/>
    </xf>
    <xf numFmtId="3" fontId="13" fillId="0" borderId="80" xfId="0" applyNumberFormat="1" applyFont="1" applyFill="1" applyBorder="1" applyAlignment="1">
      <alignment horizontal="right"/>
    </xf>
    <xf numFmtId="3" fontId="13" fillId="0" borderId="77" xfId="0" applyNumberFormat="1" applyFont="1" applyFill="1" applyBorder="1" applyAlignment="1">
      <alignment horizontal="right" vertical="center"/>
    </xf>
    <xf numFmtId="3" fontId="13" fillId="0" borderId="80" xfId="0" applyNumberFormat="1" applyFont="1" applyFill="1" applyBorder="1" applyAlignment="1">
      <alignment horizontal="right" vertical="center"/>
    </xf>
    <xf numFmtId="3" fontId="16" fillId="0" borderId="77" xfId="0" applyNumberFormat="1" applyFont="1" applyFill="1" applyBorder="1" applyAlignment="1">
      <alignment horizontal="right" vertical="center"/>
    </xf>
    <xf numFmtId="3" fontId="13" fillId="0" borderId="8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3" fontId="2" fillId="0" borderId="28" xfId="0" applyNumberFormat="1" applyFont="1" applyBorder="1" applyAlignment="1">
      <alignment/>
    </xf>
    <xf numFmtId="3" fontId="2" fillId="0" borderId="82" xfId="0" applyNumberFormat="1" applyFont="1" applyBorder="1" applyAlignment="1">
      <alignment/>
    </xf>
    <xf numFmtId="3" fontId="2" fillId="0" borderId="0" xfId="75" applyNumberFormat="1" applyFont="1" applyAlignment="1">
      <alignment horizontal="center" wrapText="1"/>
      <protection/>
    </xf>
    <xf numFmtId="3" fontId="2" fillId="0" borderId="0" xfId="75" applyNumberFormat="1" applyFont="1" applyBorder="1" applyAlignment="1">
      <alignment horizontal="center"/>
      <protection/>
    </xf>
    <xf numFmtId="3" fontId="2" fillId="0" borderId="28" xfId="75" applyNumberFormat="1" applyFont="1" applyBorder="1" applyAlignment="1">
      <alignment vertical="center" wrapText="1"/>
      <protection/>
    </xf>
    <xf numFmtId="3" fontId="2" fillId="0" borderId="83" xfId="75" applyNumberFormat="1" applyFont="1" applyBorder="1" applyAlignment="1">
      <alignment horizontal="center" vertical="center" wrapText="1"/>
      <protection/>
    </xf>
    <xf numFmtId="3" fontId="2" fillId="0" borderId="84" xfId="75" applyNumberFormat="1" applyFont="1" applyBorder="1" applyAlignment="1">
      <alignment horizontal="right" vertical="center" wrapText="1"/>
      <protection/>
    </xf>
    <xf numFmtId="0" fontId="2" fillId="0" borderId="85" xfId="75" applyNumberFormat="1" applyFont="1" applyBorder="1" applyAlignment="1">
      <alignment horizontal="center" vertical="center" wrapText="1"/>
      <protection/>
    </xf>
    <xf numFmtId="3" fontId="2" fillId="0" borderId="86" xfId="75" applyNumberFormat="1" applyFont="1" applyBorder="1" applyAlignment="1">
      <alignment horizontal="center" vertical="center" wrapText="1"/>
      <protection/>
    </xf>
    <xf numFmtId="3" fontId="2" fillId="0" borderId="85" xfId="75" applyNumberFormat="1" applyFont="1" applyBorder="1" applyAlignment="1">
      <alignment horizontal="center" vertical="center" wrapText="1"/>
      <protection/>
    </xf>
    <xf numFmtId="3" fontId="10" fillId="0" borderId="0" xfId="71" applyNumberFormat="1" applyFont="1" applyFill="1">
      <alignment/>
      <protection/>
    </xf>
    <xf numFmtId="3" fontId="27" fillId="0" borderId="26" xfId="71" applyNumberFormat="1" applyFont="1" applyFill="1" applyBorder="1" applyAlignment="1">
      <alignment wrapText="1"/>
      <protection/>
    </xf>
    <xf numFmtId="3" fontId="10" fillId="0" borderId="66" xfId="71" applyNumberFormat="1" applyFont="1" applyFill="1" applyBorder="1" applyAlignment="1">
      <alignment horizontal="center" vertical="center"/>
      <protection/>
    </xf>
    <xf numFmtId="3" fontId="10" fillId="0" borderId="67" xfId="71" applyNumberFormat="1" applyFont="1" applyFill="1" applyBorder="1" applyAlignment="1">
      <alignment horizontal="center" vertical="center"/>
      <protection/>
    </xf>
    <xf numFmtId="3" fontId="10" fillId="0" borderId="67" xfId="0" applyNumberFormat="1" applyFont="1" applyFill="1" applyBorder="1" applyAlignment="1">
      <alignment horizontal="right" wrapText="1"/>
    </xf>
    <xf numFmtId="3" fontId="10" fillId="0" borderId="68" xfId="0" applyNumberFormat="1" applyFont="1" applyFill="1" applyBorder="1" applyAlignment="1">
      <alignment horizontal="right" wrapText="1"/>
    </xf>
    <xf numFmtId="3" fontId="4" fillId="0" borderId="0" xfId="71" applyNumberFormat="1" applyFont="1" applyFill="1" applyAlignment="1">
      <alignment/>
      <protection/>
    </xf>
    <xf numFmtId="3" fontId="2" fillId="0" borderId="0" xfId="71" applyNumberFormat="1" applyFont="1" applyFill="1" applyBorder="1">
      <alignment/>
      <protection/>
    </xf>
    <xf numFmtId="3" fontId="13" fillId="0" borderId="37" xfId="71" applyNumberFormat="1" applyFont="1" applyFill="1" applyBorder="1" applyAlignment="1">
      <alignment horizontal="center" vertical="center"/>
      <protection/>
    </xf>
    <xf numFmtId="3" fontId="2" fillId="0" borderId="87" xfId="70" applyNumberFormat="1" applyFont="1" applyFill="1" applyBorder="1" applyAlignment="1">
      <alignment horizontal="center" textRotation="90" wrapText="1"/>
      <protection/>
    </xf>
    <xf numFmtId="3" fontId="2" fillId="0" borderId="13" xfId="70" applyNumberFormat="1" applyFont="1" applyFill="1" applyBorder="1" applyAlignment="1">
      <alignment horizontal="center" wrapText="1"/>
      <protection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top"/>
    </xf>
    <xf numFmtId="3" fontId="2" fillId="0" borderId="88" xfId="70" applyNumberFormat="1" applyFont="1" applyFill="1" applyBorder="1" applyAlignment="1">
      <alignment horizontal="center" textRotation="90" wrapText="1"/>
      <protection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49" fontId="2" fillId="0" borderId="87" xfId="70" applyNumberFormat="1" applyFont="1" applyFill="1" applyBorder="1" applyAlignment="1">
      <alignment horizontal="center"/>
      <protection/>
    </xf>
    <xf numFmtId="49" fontId="2" fillId="0" borderId="88" xfId="70" applyNumberFormat="1" applyFont="1" applyFill="1" applyBorder="1" applyAlignment="1">
      <alignment horizontal="center"/>
      <protection/>
    </xf>
    <xf numFmtId="49" fontId="5" fillId="0" borderId="13" xfId="70" applyNumberFormat="1" applyFont="1" applyFill="1" applyBorder="1" applyAlignment="1">
      <alignment horizontal="center"/>
      <protection/>
    </xf>
    <xf numFmtId="49" fontId="2" fillId="0" borderId="13" xfId="70" applyNumberFormat="1" applyFont="1" applyFill="1" applyBorder="1" applyAlignment="1">
      <alignment horizontal="center" vertical="center"/>
      <protection/>
    </xf>
    <xf numFmtId="3" fontId="10" fillId="0" borderId="59" xfId="70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92" xfId="70" applyNumberFormat="1" applyFont="1" applyFill="1" applyBorder="1" applyAlignment="1">
      <alignment horizontal="center" vertical="center" textRotation="90" wrapText="1"/>
      <protection/>
    </xf>
    <xf numFmtId="3" fontId="2" fillId="0" borderId="59" xfId="70" applyNumberFormat="1" applyFont="1" applyFill="1" applyBorder="1" applyAlignment="1">
      <alignment horizontal="center" vertical="center" textRotation="90" wrapText="1"/>
      <protection/>
    </xf>
    <xf numFmtId="3" fontId="4" fillId="0" borderId="59" xfId="70" applyNumberFormat="1" applyFont="1" applyFill="1" applyBorder="1" applyAlignment="1">
      <alignment horizontal="center" vertical="center" wrapText="1"/>
      <protection/>
    </xf>
    <xf numFmtId="3" fontId="2" fillId="0" borderId="93" xfId="70" applyNumberFormat="1" applyFont="1" applyFill="1" applyBorder="1" applyAlignment="1">
      <alignment horizontal="center" vertical="center" wrapText="1"/>
      <protection/>
    </xf>
    <xf numFmtId="3" fontId="2" fillId="0" borderId="22" xfId="70" applyNumberFormat="1" applyFont="1" applyFill="1" applyBorder="1" applyAlignment="1">
      <alignment horizontal="center" vertical="center" wrapText="1"/>
      <protection/>
    </xf>
    <xf numFmtId="3" fontId="4" fillId="0" borderId="20" xfId="70" applyNumberFormat="1" applyFont="1" applyFill="1" applyBorder="1" applyAlignment="1">
      <alignment horizontal="right" wrapText="1"/>
      <protection/>
    </xf>
    <xf numFmtId="3" fontId="4" fillId="0" borderId="60" xfId="70" applyNumberFormat="1" applyFont="1" applyFill="1" applyBorder="1" applyAlignment="1">
      <alignment horizontal="right" wrapText="1"/>
      <protection/>
    </xf>
    <xf numFmtId="49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 horizontal="right"/>
    </xf>
    <xf numFmtId="3" fontId="4" fillId="0" borderId="19" xfId="70" applyNumberFormat="1" applyFont="1" applyFill="1" applyBorder="1" applyAlignment="1">
      <alignment horizontal="right" wrapText="1"/>
      <protection/>
    </xf>
    <xf numFmtId="49" fontId="4" fillId="0" borderId="0" xfId="0" applyNumberFormat="1" applyFont="1" applyFill="1" applyAlignment="1">
      <alignment/>
    </xf>
    <xf numFmtId="3" fontId="4" fillId="0" borderId="44" xfId="0" applyNumberFormat="1" applyFont="1" applyFill="1" applyBorder="1" applyAlignment="1">
      <alignment vertical="center"/>
    </xf>
    <xf numFmtId="3" fontId="4" fillId="0" borderId="9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95" xfId="0" applyNumberFormat="1" applyFont="1" applyFill="1" applyBorder="1" applyAlignment="1">
      <alignment horizontal="right" vertical="center"/>
    </xf>
    <xf numFmtId="3" fontId="5" fillId="0" borderId="0" xfId="70" applyNumberFormat="1" applyFont="1" applyFill="1" applyBorder="1" applyAlignment="1">
      <alignment horizontal="right"/>
      <protection/>
    </xf>
    <xf numFmtId="3" fontId="2" fillId="0" borderId="15" xfId="70" applyNumberFormat="1" applyFont="1" applyFill="1" applyBorder="1" applyAlignment="1">
      <alignment horizontal="center"/>
      <protection/>
    </xf>
    <xf numFmtId="49" fontId="2" fillId="0" borderId="92" xfId="70" applyNumberFormat="1" applyFont="1" applyFill="1" applyBorder="1" applyAlignment="1">
      <alignment horizontal="center" vertical="center" textRotation="90"/>
      <protection/>
    </xf>
    <xf numFmtId="3" fontId="2" fillId="0" borderId="59" xfId="70" applyNumberFormat="1" applyFont="1" applyFill="1" applyBorder="1" applyAlignment="1">
      <alignment horizontal="center" vertical="center" textRotation="90"/>
      <protection/>
    </xf>
    <xf numFmtId="3" fontId="4" fillId="0" borderId="59" xfId="70" applyNumberFormat="1" applyFont="1" applyFill="1" applyBorder="1" applyAlignment="1">
      <alignment horizontal="center" vertical="center"/>
      <protection/>
    </xf>
    <xf numFmtId="3" fontId="2" fillId="0" borderId="96" xfId="70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97" xfId="77" applyFont="1" applyFill="1" applyBorder="1" applyAlignment="1">
      <alignment horizontal="center" vertical="center" wrapText="1"/>
      <protection/>
    </xf>
    <xf numFmtId="0" fontId="2" fillId="0" borderId="34" xfId="80" applyFont="1" applyFill="1" applyBorder="1" applyAlignment="1">
      <alignment vertical="center" wrapText="1"/>
      <protection/>
    </xf>
    <xf numFmtId="14" fontId="2" fillId="0" borderId="34" xfId="80" applyNumberFormat="1" applyFont="1" applyFill="1" applyBorder="1" applyAlignment="1">
      <alignment horizontal="center" vertical="center"/>
      <protection/>
    </xf>
    <xf numFmtId="3" fontId="2" fillId="0" borderId="34" xfId="79" applyNumberFormat="1" applyFont="1" applyFill="1" applyBorder="1" applyAlignment="1">
      <alignment horizontal="right" vertical="center"/>
      <protection/>
    </xf>
    <xf numFmtId="0" fontId="2" fillId="0" borderId="26" xfId="80" applyFont="1" applyFill="1" applyBorder="1" applyAlignment="1">
      <alignment horizontal="center" vertical="center" wrapText="1"/>
      <protection/>
    </xf>
    <xf numFmtId="0" fontId="2" fillId="0" borderId="64" xfId="80" applyFont="1" applyFill="1" applyBorder="1" applyAlignment="1">
      <alignment horizontal="center" vertical="center" wrapText="1"/>
      <protection/>
    </xf>
    <xf numFmtId="0" fontId="2" fillId="0" borderId="0" xfId="84" applyFont="1" applyFill="1" applyBorder="1">
      <alignment/>
      <protection/>
    </xf>
    <xf numFmtId="0" fontId="2" fillId="0" borderId="0" xfId="84" applyFont="1" applyFill="1" applyBorder="1" applyAlignment="1">
      <alignment horizontal="center" vertical="top"/>
      <protection/>
    </xf>
    <xf numFmtId="0" fontId="2" fillId="0" borderId="0" xfId="84" applyFont="1" applyFill="1" applyBorder="1" applyAlignment="1">
      <alignment horizontal="center" vertical="center"/>
      <protection/>
    </xf>
    <xf numFmtId="0" fontId="2" fillId="0" borderId="0" xfId="84" applyFont="1" applyFill="1" applyBorder="1" applyAlignment="1">
      <alignment wrapText="1"/>
      <protection/>
    </xf>
    <xf numFmtId="3" fontId="2" fillId="0" borderId="0" xfId="84" applyNumberFormat="1" applyFont="1" applyFill="1" applyBorder="1" applyAlignment="1">
      <alignment horizontal="center" vertical="center" wrapText="1"/>
      <protection/>
    </xf>
    <xf numFmtId="0" fontId="2" fillId="0" borderId="0" xfId="85" applyFont="1" applyFill="1" applyBorder="1" applyAlignment="1">
      <alignment horizontal="center" vertical="center" wrapText="1"/>
      <protection/>
    </xf>
    <xf numFmtId="3" fontId="2" fillId="0" borderId="0" xfId="85" applyNumberFormat="1" applyFont="1" applyFill="1" applyBorder="1" applyAlignment="1">
      <alignment horizontal="center" vertical="top"/>
      <protection/>
    </xf>
    <xf numFmtId="3" fontId="2" fillId="0" borderId="0" xfId="85" applyNumberFormat="1" applyFont="1" applyFill="1" applyBorder="1" applyAlignment="1">
      <alignment horizontal="center" vertical="center"/>
      <protection/>
    </xf>
    <xf numFmtId="3" fontId="2" fillId="0" borderId="0" xfId="85" applyNumberFormat="1" applyFont="1" applyFill="1" applyBorder="1" applyAlignment="1">
      <alignment horizontal="center"/>
      <protection/>
    </xf>
    <xf numFmtId="3" fontId="2" fillId="0" borderId="38" xfId="71" applyNumberFormat="1" applyFont="1" applyFill="1" applyBorder="1" applyAlignment="1">
      <alignment horizontal="center" vertical="center" textRotation="90"/>
      <protection/>
    </xf>
    <xf numFmtId="3" fontId="2" fillId="0" borderId="72" xfId="71" applyNumberFormat="1" applyFont="1" applyFill="1" applyBorder="1" applyAlignment="1">
      <alignment horizontal="center" vertical="center" textRotation="90"/>
      <protection/>
    </xf>
    <xf numFmtId="0" fontId="4" fillId="0" borderId="72" xfId="84" applyFont="1" applyFill="1" applyBorder="1" applyAlignment="1">
      <alignment horizontal="center" vertical="center" wrapText="1"/>
      <protection/>
    </xf>
    <xf numFmtId="0" fontId="10" fillId="0" borderId="72" xfId="84" applyFont="1" applyFill="1" applyBorder="1" applyAlignment="1">
      <alignment horizontal="center" vertical="center" textRotation="90" wrapText="1"/>
      <protection/>
    </xf>
    <xf numFmtId="3" fontId="4" fillId="0" borderId="72" xfId="84" applyNumberFormat="1" applyFont="1" applyFill="1" applyBorder="1" applyAlignment="1">
      <alignment horizontal="center" vertical="center" wrapText="1"/>
      <protection/>
    </xf>
    <xf numFmtId="3" fontId="4" fillId="0" borderId="98" xfId="84" applyNumberFormat="1" applyFont="1" applyFill="1" applyBorder="1" applyAlignment="1">
      <alignment horizontal="center" vertical="center" wrapText="1"/>
      <protection/>
    </xf>
    <xf numFmtId="3" fontId="2" fillId="0" borderId="0" xfId="84" applyNumberFormat="1" applyFont="1" applyFill="1" applyBorder="1" applyAlignment="1">
      <alignment horizontal="center"/>
      <protection/>
    </xf>
    <xf numFmtId="3" fontId="2" fillId="0" borderId="37" xfId="71" applyNumberFormat="1" applyFont="1" applyFill="1" applyBorder="1" applyAlignment="1">
      <alignment horizontal="center"/>
      <protection/>
    </xf>
    <xf numFmtId="0" fontId="2" fillId="0" borderId="34" xfId="84" applyFont="1" applyFill="1" applyBorder="1" applyAlignment="1">
      <alignment horizontal="center" textRotation="90" wrapText="1"/>
      <protection/>
    </xf>
    <xf numFmtId="3" fontId="4" fillId="0" borderId="34" xfId="84" applyNumberFormat="1" applyFont="1" applyFill="1" applyBorder="1" applyAlignment="1">
      <alignment horizontal="right" wrapText="1"/>
      <protection/>
    </xf>
    <xf numFmtId="3" fontId="4" fillId="0" borderId="36" xfId="84" applyNumberFormat="1" applyFont="1" applyFill="1" applyBorder="1" applyAlignment="1">
      <alignment horizontal="right" wrapText="1"/>
      <protection/>
    </xf>
    <xf numFmtId="0" fontId="2" fillId="0" borderId="0" xfId="84" applyFont="1" applyFill="1" applyBorder="1" applyAlignment="1">
      <alignment/>
      <protection/>
    </xf>
    <xf numFmtId="0" fontId="2" fillId="0" borderId="25" xfId="84" applyFont="1" applyFill="1" applyBorder="1" applyAlignment="1">
      <alignment horizontal="center" vertical="center"/>
      <protection/>
    </xf>
    <xf numFmtId="0" fontId="2" fillId="0" borderId="26" xfId="84" applyFont="1" applyFill="1" applyBorder="1" applyAlignment="1">
      <alignment horizontal="center" vertical="top"/>
      <protection/>
    </xf>
    <xf numFmtId="0" fontId="2" fillId="0" borderId="26" xfId="84" applyFont="1" applyFill="1" applyBorder="1" applyAlignment="1">
      <alignment vertical="top" wrapText="1"/>
      <protection/>
    </xf>
    <xf numFmtId="3" fontId="2" fillId="0" borderId="26" xfId="84" applyNumberFormat="1" applyFont="1" applyFill="1" applyBorder="1" applyAlignment="1">
      <alignment horizontal="center" vertical="center"/>
      <protection/>
    </xf>
    <xf numFmtId="3" fontId="2" fillId="0" borderId="26" xfId="84" applyNumberFormat="1" applyFont="1" applyFill="1" applyBorder="1" applyAlignment="1">
      <alignment horizontal="right" vertical="center"/>
      <protection/>
    </xf>
    <xf numFmtId="3" fontId="2" fillId="0" borderId="26" xfId="74" applyNumberFormat="1" applyFont="1" applyFill="1" applyBorder="1" applyAlignment="1">
      <alignment horizontal="right" vertical="center"/>
      <protection/>
    </xf>
    <xf numFmtId="3" fontId="2" fillId="0" borderId="33" xfId="84" applyNumberFormat="1" applyFont="1" applyFill="1" applyBorder="1" applyAlignment="1">
      <alignment horizontal="right" vertical="center"/>
      <protection/>
    </xf>
    <xf numFmtId="3" fontId="2" fillId="0" borderId="0" xfId="84" applyNumberFormat="1" applyFont="1" applyFill="1" applyBorder="1">
      <alignment/>
      <protection/>
    </xf>
    <xf numFmtId="0" fontId="2" fillId="0" borderId="26" xfId="74" applyFont="1" applyFill="1" applyBorder="1" applyAlignment="1">
      <alignment wrapText="1"/>
      <protection/>
    </xf>
    <xf numFmtId="0" fontId="2" fillId="0" borderId="26" xfId="84" applyFont="1" applyFill="1" applyBorder="1" applyAlignment="1">
      <alignment horizontal="center" vertical="center" wrapText="1"/>
      <protection/>
    </xf>
    <xf numFmtId="0" fontId="2" fillId="0" borderId="26" xfId="74" applyFont="1" applyFill="1" applyBorder="1" applyAlignment="1">
      <alignment vertical="top" wrapText="1"/>
      <protection/>
    </xf>
    <xf numFmtId="3" fontId="2" fillId="0" borderId="26" xfId="74" applyNumberFormat="1" applyFont="1" applyFill="1" applyBorder="1" applyAlignment="1">
      <alignment horizontal="center" vertical="center" wrapText="1"/>
      <protection/>
    </xf>
    <xf numFmtId="0" fontId="2" fillId="0" borderId="0" xfId="84" applyFont="1" applyFill="1" applyBorder="1" applyAlignment="1">
      <alignment vertical="center"/>
      <protection/>
    </xf>
    <xf numFmtId="0" fontId="2" fillId="0" borderId="26" xfId="84" applyFont="1" applyFill="1" applyBorder="1" applyAlignment="1">
      <alignment vertical="center" wrapText="1"/>
      <protection/>
    </xf>
    <xf numFmtId="0" fontId="2" fillId="0" borderId="99" xfId="84" applyFont="1" applyFill="1" applyBorder="1" applyAlignment="1">
      <alignment horizontal="center" vertical="top"/>
      <protection/>
    </xf>
    <xf numFmtId="0" fontId="19" fillId="0" borderId="100" xfId="84" applyFont="1" applyFill="1" applyBorder="1" applyAlignment="1">
      <alignment horizontal="right" vertical="center" wrapText="1"/>
      <protection/>
    </xf>
    <xf numFmtId="0" fontId="2" fillId="0" borderId="17" xfId="84" applyFont="1" applyFill="1" applyBorder="1" applyAlignment="1">
      <alignment horizontal="center" vertical="center" wrapText="1"/>
      <protection/>
    </xf>
    <xf numFmtId="3" fontId="19" fillId="0" borderId="99" xfId="84" applyNumberFormat="1" applyFont="1" applyFill="1" applyBorder="1" applyAlignment="1">
      <alignment horizontal="right" vertical="center"/>
      <protection/>
    </xf>
    <xf numFmtId="3" fontId="19" fillId="0" borderId="100" xfId="84" applyNumberFormat="1" applyFont="1" applyFill="1" applyBorder="1" applyAlignment="1">
      <alignment horizontal="right" vertical="center"/>
      <protection/>
    </xf>
    <xf numFmtId="0" fontId="28" fillId="0" borderId="101" xfId="74" applyFont="1" applyFill="1" applyBorder="1" applyAlignment="1">
      <alignment wrapText="1"/>
      <protection/>
    </xf>
    <xf numFmtId="0" fontId="28" fillId="0" borderId="102" xfId="74" applyFont="1" applyFill="1" applyBorder="1" applyAlignment="1">
      <alignment wrapText="1"/>
      <protection/>
    </xf>
    <xf numFmtId="3" fontId="2" fillId="0" borderId="34" xfId="74" applyNumberFormat="1" applyFont="1" applyFill="1" applyBorder="1" applyAlignment="1">
      <alignment horizontal="right"/>
      <protection/>
    </xf>
    <xf numFmtId="3" fontId="2" fillId="0" borderId="36" xfId="84" applyNumberFormat="1" applyFont="1" applyFill="1" applyBorder="1" applyAlignment="1">
      <alignment horizontal="right"/>
      <protection/>
    </xf>
    <xf numFmtId="3" fontId="2" fillId="0" borderId="34" xfId="84" applyNumberFormat="1" applyFont="1" applyFill="1" applyBorder="1" applyAlignment="1">
      <alignment horizontal="right"/>
      <protection/>
    </xf>
    <xf numFmtId="0" fontId="2" fillId="0" borderId="64" xfId="84" applyFont="1" applyFill="1" applyBorder="1" applyAlignment="1">
      <alignment horizontal="center" vertical="top"/>
      <protection/>
    </xf>
    <xf numFmtId="0" fontId="4" fillId="0" borderId="0" xfId="84" applyFont="1" applyFill="1" applyBorder="1" applyAlignment="1">
      <alignment vertical="center"/>
      <protection/>
    </xf>
    <xf numFmtId="0" fontId="2" fillId="0" borderId="73" xfId="84" applyFont="1" applyFill="1" applyBorder="1" applyAlignment="1">
      <alignment horizontal="center" vertical="center"/>
      <protection/>
    </xf>
    <xf numFmtId="0" fontId="2" fillId="0" borderId="103" xfId="84" applyFont="1" applyFill="1" applyBorder="1" applyAlignment="1">
      <alignment horizontal="center" vertical="center"/>
      <protection/>
    </xf>
    <xf numFmtId="0" fontId="19" fillId="0" borderId="103" xfId="84" applyFont="1" applyFill="1" applyBorder="1" applyAlignment="1">
      <alignment horizontal="right" vertical="center" wrapText="1"/>
      <protection/>
    </xf>
    <xf numFmtId="0" fontId="5" fillId="0" borderId="104" xfId="84" applyFont="1" applyFill="1" applyBorder="1" applyAlignment="1">
      <alignment horizontal="center" vertical="center" wrapText="1"/>
      <protection/>
    </xf>
    <xf numFmtId="0" fontId="4" fillId="0" borderId="38" xfId="84" applyFont="1" applyFill="1" applyBorder="1" applyAlignment="1">
      <alignment horizontal="center" vertical="center"/>
      <protection/>
    </xf>
    <xf numFmtId="3" fontId="4" fillId="0" borderId="105" xfId="84" applyNumberFormat="1" applyFont="1" applyFill="1" applyBorder="1" applyAlignment="1">
      <alignment horizontal="right" vertical="center"/>
      <protection/>
    </xf>
    <xf numFmtId="3" fontId="4" fillId="0" borderId="98" xfId="84" applyNumberFormat="1" applyFont="1" applyFill="1" applyBorder="1" applyAlignment="1">
      <alignment horizontal="right" vertical="center"/>
      <protection/>
    </xf>
    <xf numFmtId="0" fontId="2" fillId="0" borderId="0" xfId="84" applyFont="1" applyFill="1" applyBorder="1" applyAlignment="1">
      <alignment horizontal="left"/>
      <protection/>
    </xf>
    <xf numFmtId="0" fontId="2" fillId="0" borderId="37" xfId="85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3" fontId="4" fillId="0" borderId="34" xfId="85" applyNumberFormat="1" applyFont="1" applyFill="1" applyBorder="1" applyAlignment="1">
      <alignment horizontal="right"/>
      <protection/>
    </xf>
    <xf numFmtId="0" fontId="2" fillId="0" borderId="34" xfId="85" applyFont="1" applyFill="1" applyBorder="1" applyAlignment="1">
      <alignment horizontal="left"/>
      <protection/>
    </xf>
    <xf numFmtId="3" fontId="4" fillId="0" borderId="34" xfId="85" applyNumberFormat="1" applyFont="1" applyFill="1" applyBorder="1" applyAlignment="1">
      <alignment horizontal="left"/>
      <protection/>
    </xf>
    <xf numFmtId="3" fontId="2" fillId="0" borderId="34" xfId="84" applyNumberFormat="1" applyFont="1" applyFill="1" applyBorder="1" applyAlignment="1">
      <alignment horizontal="left"/>
      <protection/>
    </xf>
    <xf numFmtId="3" fontId="2" fillId="0" borderId="36" xfId="84" applyNumberFormat="1" applyFont="1" applyFill="1" applyBorder="1" applyAlignment="1">
      <alignment horizontal="left"/>
      <protection/>
    </xf>
    <xf numFmtId="0" fontId="2" fillId="0" borderId="26" xfId="84" applyFont="1" applyFill="1" applyBorder="1" applyAlignment="1">
      <alignment wrapText="1"/>
      <protection/>
    </xf>
    <xf numFmtId="3" fontId="2" fillId="0" borderId="34" xfId="85" applyNumberFormat="1" applyFont="1" applyFill="1" applyBorder="1" applyAlignment="1">
      <alignment horizontal="right" vertical="center"/>
      <protection/>
    </xf>
    <xf numFmtId="3" fontId="2" fillId="0" borderId="34" xfId="84" applyNumberFormat="1" applyFont="1" applyFill="1" applyBorder="1" applyAlignment="1">
      <alignment horizontal="right" vertical="center"/>
      <protection/>
    </xf>
    <xf numFmtId="3" fontId="2" fillId="0" borderId="36" xfId="84" applyNumberFormat="1" applyFont="1" applyFill="1" applyBorder="1" applyAlignment="1">
      <alignment horizontal="right" vertical="center"/>
      <protection/>
    </xf>
    <xf numFmtId="0" fontId="2" fillId="0" borderId="26" xfId="84" applyFont="1" applyFill="1" applyBorder="1" applyAlignment="1">
      <alignment horizontal="center" wrapText="1"/>
      <protection/>
    </xf>
    <xf numFmtId="0" fontId="2" fillId="0" borderId="34" xfId="85" applyFont="1" applyFill="1" applyBorder="1" applyAlignment="1">
      <alignment horizontal="center" vertical="top"/>
      <protection/>
    </xf>
    <xf numFmtId="0" fontId="2" fillId="0" borderId="37" xfId="85" applyFont="1" applyFill="1" applyBorder="1" applyAlignment="1">
      <alignment horizontal="center" vertical="top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left"/>
      <protection/>
    </xf>
    <xf numFmtId="3" fontId="2" fillId="0" borderId="26" xfId="84" applyNumberFormat="1" applyFont="1" applyFill="1" applyBorder="1" applyAlignment="1">
      <alignment horizontal="left"/>
      <protection/>
    </xf>
    <xf numFmtId="3" fontId="2" fillId="0" borderId="33" xfId="84" applyNumberFormat="1" applyFont="1" applyFill="1" applyBorder="1" applyAlignment="1">
      <alignment horizontal="left"/>
      <protection/>
    </xf>
    <xf numFmtId="3" fontId="2" fillId="0" borderId="26" xfId="84" applyNumberFormat="1" applyFont="1" applyFill="1" applyBorder="1" applyAlignment="1">
      <alignment horizontal="right"/>
      <protection/>
    </xf>
    <xf numFmtId="3" fontId="2" fillId="0" borderId="33" xfId="84" applyNumberFormat="1" applyFont="1" applyFill="1" applyBorder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 vertical="top"/>
      <protection/>
    </xf>
    <xf numFmtId="0" fontId="2" fillId="0" borderId="69" xfId="85" applyFont="1" applyFill="1" applyBorder="1" applyAlignment="1">
      <alignment horizontal="center"/>
      <protection/>
    </xf>
    <xf numFmtId="0" fontId="2" fillId="0" borderId="0" xfId="84" applyFont="1" applyFill="1" applyBorder="1" applyAlignment="1">
      <alignment horizontal="center"/>
      <protection/>
    </xf>
    <xf numFmtId="0" fontId="2" fillId="0" borderId="64" xfId="84" applyFont="1" applyFill="1" applyBorder="1" applyAlignment="1">
      <alignment wrapText="1"/>
      <protection/>
    </xf>
    <xf numFmtId="0" fontId="2" fillId="0" borderId="64" xfId="84" applyFont="1" applyFill="1" applyBorder="1" applyAlignment="1">
      <alignment horizontal="center" wrapText="1"/>
      <protection/>
    </xf>
    <xf numFmtId="3" fontId="2" fillId="0" borderId="64" xfId="84" applyNumberFormat="1" applyFont="1" applyFill="1" applyBorder="1" applyAlignment="1">
      <alignment horizontal="right"/>
      <protection/>
    </xf>
    <xf numFmtId="3" fontId="2" fillId="0" borderId="78" xfId="84" applyNumberFormat="1" applyFont="1" applyFill="1" applyBorder="1" applyAlignment="1">
      <alignment horizontal="right"/>
      <protection/>
    </xf>
    <xf numFmtId="0" fontId="2" fillId="0" borderId="64" xfId="85" applyFont="1" applyFill="1" applyBorder="1" applyAlignment="1">
      <alignment horizontal="center" vertical="top"/>
      <protection/>
    </xf>
    <xf numFmtId="3" fontId="2" fillId="0" borderId="64" xfId="84" applyNumberFormat="1" applyFont="1" applyFill="1" applyBorder="1" applyAlignment="1">
      <alignment horizontal="right" vertical="center"/>
      <protection/>
    </xf>
    <xf numFmtId="3" fontId="2" fillId="0" borderId="78" xfId="84" applyNumberFormat="1" applyFont="1" applyFill="1" applyBorder="1" applyAlignment="1">
      <alignment horizontal="right" vertical="center"/>
      <protection/>
    </xf>
    <xf numFmtId="0" fontId="2" fillId="0" borderId="64" xfId="85" applyFont="1" applyFill="1" applyBorder="1" applyAlignment="1">
      <alignment horizontal="center"/>
      <protection/>
    </xf>
    <xf numFmtId="0" fontId="4" fillId="0" borderId="38" xfId="85" applyFont="1" applyFill="1" applyBorder="1" applyAlignment="1">
      <alignment horizontal="center" vertical="center"/>
      <protection/>
    </xf>
    <xf numFmtId="3" fontId="4" fillId="0" borderId="72" xfId="74" applyNumberFormat="1" applyFont="1" applyFill="1" applyBorder="1" applyAlignment="1">
      <alignment horizontal="right" vertical="center" wrapText="1"/>
      <protection/>
    </xf>
    <xf numFmtId="3" fontId="4" fillId="0" borderId="98" xfId="74" applyNumberFormat="1" applyFont="1" applyFill="1" applyBorder="1" applyAlignment="1">
      <alignment horizontal="right" vertical="center" wrapText="1"/>
      <protection/>
    </xf>
    <xf numFmtId="0" fontId="4" fillId="0" borderId="106" xfId="85" applyFont="1" applyFill="1" applyBorder="1" applyAlignment="1">
      <alignment horizontal="center" vertical="center"/>
      <protection/>
    </xf>
    <xf numFmtId="3" fontId="4" fillId="0" borderId="105" xfId="74" applyNumberFormat="1" applyFont="1" applyFill="1" applyBorder="1" applyAlignment="1">
      <alignment horizontal="right" vertical="center" wrapText="1"/>
      <protection/>
    </xf>
    <xf numFmtId="3" fontId="4" fillId="0" borderId="107" xfId="74" applyNumberFormat="1" applyFont="1" applyFill="1" applyBorder="1" applyAlignment="1">
      <alignment horizontal="right" vertical="center" wrapText="1"/>
      <protection/>
    </xf>
    <xf numFmtId="3" fontId="2" fillId="0" borderId="0" xfId="85" applyNumberFormat="1" applyFont="1" applyFill="1" applyBorder="1" applyAlignment="1">
      <alignment horizontal="right"/>
      <protection/>
    </xf>
    <xf numFmtId="3" fontId="2" fillId="0" borderId="0" xfId="85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right"/>
    </xf>
    <xf numFmtId="3" fontId="10" fillId="0" borderId="108" xfId="0" applyNumberFormat="1" applyFont="1" applyFill="1" applyBorder="1" applyAlignment="1">
      <alignment horizontal="center" vertical="center"/>
    </xf>
    <xf numFmtId="3" fontId="16" fillId="0" borderId="108" xfId="0" applyNumberFormat="1" applyFont="1" applyFill="1" applyBorder="1" applyAlignment="1">
      <alignment vertical="center"/>
    </xf>
    <xf numFmtId="3" fontId="13" fillId="0" borderId="108" xfId="0" applyNumberFormat="1" applyFont="1" applyFill="1" applyBorder="1" applyAlignment="1">
      <alignment vertical="center"/>
    </xf>
    <xf numFmtId="3" fontId="13" fillId="0" borderId="109" xfId="0" applyNumberFormat="1" applyFont="1" applyFill="1" applyBorder="1" applyAlignment="1">
      <alignment vertical="center"/>
    </xf>
    <xf numFmtId="3" fontId="10" fillId="0" borderId="110" xfId="0" applyNumberFormat="1" applyFont="1" applyFill="1" applyBorder="1" applyAlignment="1">
      <alignment horizontal="center" vertical="center"/>
    </xf>
    <xf numFmtId="3" fontId="16" fillId="0" borderId="110" xfId="0" applyNumberFormat="1" applyFont="1" applyFill="1" applyBorder="1" applyAlignment="1">
      <alignment vertical="center"/>
    </xf>
    <xf numFmtId="3" fontId="10" fillId="0" borderId="110" xfId="0" applyNumberFormat="1" applyFont="1" applyFill="1" applyBorder="1" applyAlignment="1">
      <alignment vertical="center"/>
    </xf>
    <xf numFmtId="3" fontId="12" fillId="0" borderId="110" xfId="0" applyNumberFormat="1" applyFont="1" applyFill="1" applyBorder="1" applyAlignment="1">
      <alignment vertical="center"/>
    </xf>
    <xf numFmtId="3" fontId="13" fillId="0" borderId="111" xfId="0" applyNumberFormat="1" applyFont="1" applyFill="1" applyBorder="1" applyAlignment="1">
      <alignment vertical="center"/>
    </xf>
    <xf numFmtId="3" fontId="13" fillId="0" borderId="72" xfId="0" applyNumberFormat="1" applyFont="1" applyFill="1" applyBorder="1" applyAlignment="1">
      <alignment vertical="center"/>
    </xf>
    <xf numFmtId="3" fontId="16" fillId="0" borderId="72" xfId="0" applyNumberFormat="1" applyFont="1" applyFill="1" applyBorder="1" applyAlignment="1">
      <alignment vertical="center"/>
    </xf>
    <xf numFmtId="3" fontId="16" fillId="0" borderId="112" xfId="0" applyNumberFormat="1" applyFont="1" applyFill="1" applyBorder="1" applyAlignment="1">
      <alignment vertical="center"/>
    </xf>
    <xf numFmtId="3" fontId="16" fillId="0" borderId="113" xfId="0" applyNumberFormat="1" applyFont="1" applyFill="1" applyBorder="1" applyAlignment="1">
      <alignment/>
    </xf>
    <xf numFmtId="3" fontId="16" fillId="0" borderId="108" xfId="0" applyNumberFormat="1" applyFont="1" applyFill="1" applyBorder="1" applyAlignment="1">
      <alignment horizontal="right" vertical="center"/>
    </xf>
    <xf numFmtId="3" fontId="16" fillId="0" borderId="114" xfId="0" applyNumberFormat="1" applyFont="1" applyFill="1" applyBorder="1" applyAlignment="1">
      <alignment horizontal="right" vertical="center"/>
    </xf>
    <xf numFmtId="3" fontId="10" fillId="0" borderId="69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3" fontId="16" fillId="0" borderId="115" xfId="0" applyNumberFormat="1" applyFont="1" applyFill="1" applyBorder="1" applyAlignment="1">
      <alignment vertical="center"/>
    </xf>
    <xf numFmtId="3" fontId="16" fillId="0" borderId="34" xfId="0" applyNumberFormat="1" applyFont="1" applyFill="1" applyBorder="1" applyAlignment="1">
      <alignment vertical="center"/>
    </xf>
    <xf numFmtId="3" fontId="16" fillId="0" borderId="26" xfId="0" applyNumberFormat="1" applyFont="1" applyFill="1" applyBorder="1" applyAlignment="1">
      <alignment horizontal="right" wrapText="1"/>
    </xf>
    <xf numFmtId="3" fontId="13" fillId="0" borderId="27" xfId="0" applyNumberFormat="1" applyFont="1" applyFill="1" applyBorder="1" applyAlignment="1">
      <alignment horizontal="right" wrapText="1"/>
    </xf>
    <xf numFmtId="3" fontId="12" fillId="0" borderId="26" xfId="71" applyNumberFormat="1" applyFont="1" applyFill="1" applyBorder="1" applyAlignment="1">
      <alignment wrapText="1"/>
      <protection/>
    </xf>
    <xf numFmtId="3" fontId="12" fillId="0" borderId="34" xfId="71" applyNumberFormat="1" applyFont="1" applyFill="1" applyBorder="1" applyAlignment="1">
      <alignment horizontal="left" vertical="top" wrapText="1" indent="4"/>
      <protection/>
    </xf>
    <xf numFmtId="3" fontId="13" fillId="0" borderId="26" xfId="0" applyNumberFormat="1" applyFont="1" applyFill="1" applyBorder="1" applyAlignment="1">
      <alignment horizontal="right" vertical="center" wrapText="1"/>
    </xf>
    <xf numFmtId="3" fontId="12" fillId="0" borderId="26" xfId="71" applyNumberFormat="1" applyFont="1" applyFill="1" applyBorder="1" applyAlignment="1">
      <alignment horizontal="left" wrapText="1"/>
      <protection/>
    </xf>
    <xf numFmtId="3" fontId="12" fillId="0" borderId="26" xfId="71" applyNumberFormat="1" applyFont="1" applyFill="1" applyBorder="1" applyAlignment="1">
      <alignment horizontal="left" wrapText="1" indent="3"/>
      <protection/>
    </xf>
    <xf numFmtId="3" fontId="16" fillId="0" borderId="26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Fill="1" applyBorder="1" applyAlignment="1">
      <alignment horizontal="right" wrapText="1"/>
    </xf>
    <xf numFmtId="3" fontId="10" fillId="0" borderId="73" xfId="71" applyNumberFormat="1" applyFont="1" applyFill="1" applyBorder="1" applyAlignment="1">
      <alignment horizontal="center" vertical="center"/>
      <protection/>
    </xf>
    <xf numFmtId="0" fontId="10" fillId="0" borderId="70" xfId="86" applyFont="1" applyFill="1" applyBorder="1" applyAlignment="1">
      <alignment wrapText="1"/>
      <protection/>
    </xf>
    <xf numFmtId="3" fontId="13" fillId="0" borderId="116" xfId="71" applyNumberFormat="1" applyFont="1" applyFill="1" applyBorder="1" applyAlignment="1">
      <alignment horizontal="right" vertical="center"/>
      <protection/>
    </xf>
    <xf numFmtId="3" fontId="10" fillId="0" borderId="70" xfId="0" applyNumberFormat="1" applyFont="1" applyFill="1" applyBorder="1" applyAlignment="1">
      <alignment horizontal="right" vertical="center" wrapText="1"/>
    </xf>
    <xf numFmtId="3" fontId="13" fillId="0" borderId="117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horizontal="right" wrapText="1"/>
    </xf>
    <xf numFmtId="0" fontId="28" fillId="0" borderId="34" xfId="84" applyFont="1" applyFill="1" applyBorder="1" applyAlignment="1">
      <alignment wrapText="1"/>
      <protection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center"/>
    </xf>
    <xf numFmtId="3" fontId="13" fillId="0" borderId="62" xfId="81" applyNumberFormat="1" applyFont="1" applyFill="1" applyBorder="1" applyAlignment="1">
      <alignment/>
      <protection/>
    </xf>
    <xf numFmtId="3" fontId="10" fillId="0" borderId="62" xfId="81" applyNumberFormat="1" applyFont="1" applyFill="1" applyBorder="1" applyAlignment="1">
      <alignment horizontal="center"/>
      <protection/>
    </xf>
    <xf numFmtId="3" fontId="10" fillId="0" borderId="118" xfId="0" applyNumberFormat="1" applyFont="1" applyFill="1" applyBorder="1" applyAlignment="1">
      <alignment/>
    </xf>
    <xf numFmtId="3" fontId="10" fillId="0" borderId="26" xfId="81" applyNumberFormat="1" applyFont="1" applyFill="1" applyBorder="1" applyAlignment="1">
      <alignment/>
      <protection/>
    </xf>
    <xf numFmtId="3" fontId="10" fillId="0" borderId="26" xfId="81" applyNumberFormat="1" applyFont="1" applyFill="1" applyBorder="1" applyAlignment="1">
      <alignment horizontal="center"/>
      <protection/>
    </xf>
    <xf numFmtId="3" fontId="16" fillId="0" borderId="119" xfId="0" applyNumberFormat="1" applyFont="1" applyFill="1" applyBorder="1" applyAlignment="1">
      <alignment vertical="center"/>
    </xf>
    <xf numFmtId="3" fontId="10" fillId="0" borderId="34" xfId="81" applyNumberFormat="1" applyFont="1" applyFill="1" applyBorder="1" applyAlignment="1">
      <alignment horizontal="center"/>
      <protection/>
    </xf>
    <xf numFmtId="3" fontId="10" fillId="0" borderId="36" xfId="0" applyNumberFormat="1" applyFont="1" applyFill="1" applyBorder="1" applyAlignment="1">
      <alignment/>
    </xf>
    <xf numFmtId="3" fontId="10" fillId="0" borderId="26" xfId="81" applyNumberFormat="1" applyFont="1" applyFill="1" applyBorder="1" applyAlignment="1">
      <alignment horizontal="center" vertical="top" wrapText="1"/>
      <protection/>
    </xf>
    <xf numFmtId="3" fontId="10" fillId="0" borderId="26" xfId="81" applyNumberFormat="1" applyFont="1" applyFill="1" applyBorder="1" applyAlignment="1">
      <alignment horizontal="center" vertical="center"/>
      <protection/>
    </xf>
    <xf numFmtId="3" fontId="10" fillId="0" borderId="33" xfId="0" applyNumberFormat="1" applyFont="1" applyFill="1" applyBorder="1" applyAlignment="1">
      <alignment vertical="top"/>
    </xf>
    <xf numFmtId="3" fontId="10" fillId="0" borderId="64" xfId="81" applyNumberFormat="1" applyFont="1" applyFill="1" applyBorder="1" applyAlignment="1">
      <alignment horizontal="center" vertical="center"/>
      <protection/>
    </xf>
    <xf numFmtId="3" fontId="16" fillId="0" borderId="108" xfId="0" applyNumberFormat="1" applyFont="1" applyFill="1" applyBorder="1" applyAlignment="1">
      <alignment horizontal="center" vertical="center"/>
    </xf>
    <xf numFmtId="3" fontId="16" fillId="0" borderId="108" xfId="81" applyNumberFormat="1" applyFont="1" applyFill="1" applyBorder="1" applyAlignment="1">
      <alignment vertical="center"/>
      <protection/>
    </xf>
    <xf numFmtId="3" fontId="16" fillId="0" borderId="108" xfId="81" applyNumberFormat="1" applyFont="1" applyFill="1" applyBorder="1" applyAlignment="1">
      <alignment horizontal="center" vertical="center"/>
      <protection/>
    </xf>
    <xf numFmtId="3" fontId="16" fillId="0" borderId="120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horizontal="left"/>
    </xf>
    <xf numFmtId="3" fontId="13" fillId="0" borderId="62" xfId="81" applyNumberFormat="1" applyFont="1" applyFill="1" applyBorder="1" applyAlignment="1">
      <alignment horizontal="center"/>
      <protection/>
    </xf>
    <xf numFmtId="3" fontId="13" fillId="0" borderId="62" xfId="0" applyNumberFormat="1" applyFont="1" applyFill="1" applyBorder="1" applyAlignment="1">
      <alignment vertical="center"/>
    </xf>
    <xf numFmtId="3" fontId="13" fillId="0" borderId="118" xfId="0" applyNumberFormat="1" applyFont="1" applyFill="1" applyBorder="1" applyAlignment="1">
      <alignment vertical="center"/>
    </xf>
    <xf numFmtId="3" fontId="13" fillId="0" borderId="118" xfId="0" applyNumberFormat="1" applyFont="1" applyFill="1" applyBorder="1" applyAlignment="1">
      <alignment horizontal="right"/>
    </xf>
    <xf numFmtId="3" fontId="13" fillId="0" borderId="25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34" xfId="81" applyNumberFormat="1" applyFont="1" applyFill="1" applyBorder="1" applyAlignment="1">
      <alignment horizontal="center" vertical="center"/>
      <protection/>
    </xf>
    <xf numFmtId="3" fontId="16" fillId="0" borderId="36" xfId="0" applyNumberFormat="1" applyFont="1" applyFill="1" applyBorder="1" applyAlignment="1">
      <alignment vertical="center"/>
    </xf>
    <xf numFmtId="3" fontId="13" fillId="0" borderId="62" xfId="0" applyNumberFormat="1" applyFont="1" applyFill="1" applyBorder="1" applyAlignment="1">
      <alignment horizontal="center" vertical="center"/>
    </xf>
    <xf numFmtId="3" fontId="13" fillId="0" borderId="118" xfId="0" applyNumberFormat="1" applyFont="1" applyFill="1" applyBorder="1" applyAlignment="1">
      <alignment horizontal="right" vertical="center"/>
    </xf>
    <xf numFmtId="3" fontId="12" fillId="0" borderId="33" xfId="0" applyNumberFormat="1" applyFont="1" applyFill="1" applyBorder="1" applyAlignment="1">
      <alignment horizontal="right" vertical="center"/>
    </xf>
    <xf numFmtId="3" fontId="10" fillId="0" borderId="26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right" vertical="top"/>
    </xf>
    <xf numFmtId="3" fontId="12" fillId="0" borderId="66" xfId="0" applyNumberFormat="1" applyFont="1" applyFill="1" applyBorder="1" applyAlignment="1">
      <alignment horizontal="left" vertical="center" wrapText="1"/>
    </xf>
    <xf numFmtId="3" fontId="12" fillId="0" borderId="67" xfId="0" applyNumberFormat="1" applyFont="1" applyFill="1" applyBorder="1" applyAlignment="1">
      <alignment horizontal="left" vertical="center" wrapText="1"/>
    </xf>
    <xf numFmtId="3" fontId="12" fillId="0" borderId="67" xfId="0" applyNumberFormat="1" applyFont="1" applyFill="1" applyBorder="1" applyAlignment="1">
      <alignment horizontal="right" vertical="center"/>
    </xf>
    <xf numFmtId="3" fontId="12" fillId="0" borderId="79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0" fontId="2" fillId="0" borderId="0" xfId="84" applyFont="1" applyFill="1" applyBorder="1" applyAlignment="1">
      <alignment vertical="top"/>
      <protection/>
    </xf>
    <xf numFmtId="0" fontId="25" fillId="0" borderId="0" xfId="0" applyFont="1" applyFill="1" applyAlignment="1">
      <alignment vertical="top"/>
    </xf>
    <xf numFmtId="0" fontId="2" fillId="0" borderId="0" xfId="84" applyFont="1" applyFill="1" applyBorder="1" applyAlignment="1">
      <alignment horizontal="center" wrapText="1"/>
      <protection/>
    </xf>
    <xf numFmtId="3" fontId="2" fillId="0" borderId="15" xfId="84" applyNumberFormat="1" applyFont="1" applyFill="1" applyBorder="1" applyAlignment="1">
      <alignment horizontal="center"/>
      <protection/>
    </xf>
    <xf numFmtId="3" fontId="4" fillId="0" borderId="54" xfId="84" applyNumberFormat="1" applyFont="1" applyFill="1" applyBorder="1" applyAlignment="1">
      <alignment horizontal="center" vertical="center" wrapText="1"/>
      <protection/>
    </xf>
    <xf numFmtId="0" fontId="2" fillId="0" borderId="37" xfId="84" applyFont="1" applyFill="1" applyBorder="1" applyAlignment="1">
      <alignment horizontal="center"/>
      <protection/>
    </xf>
    <xf numFmtId="0" fontId="2" fillId="0" borderId="34" xfId="84" applyFont="1" applyFill="1" applyBorder="1" applyAlignment="1">
      <alignment horizontal="center"/>
      <protection/>
    </xf>
    <xf numFmtId="3" fontId="4" fillId="0" borderId="34" xfId="84" applyNumberFormat="1" applyFont="1" applyFill="1" applyBorder="1" applyAlignment="1">
      <alignment horizontal="center" wrapText="1"/>
      <protection/>
    </xf>
    <xf numFmtId="3" fontId="4" fillId="0" borderId="36" xfId="84" applyNumberFormat="1" applyFont="1" applyFill="1" applyBorder="1" applyAlignment="1">
      <alignment horizontal="center" wrapText="1"/>
      <protection/>
    </xf>
    <xf numFmtId="3" fontId="2" fillId="0" borderId="36" xfId="84" applyNumberFormat="1" applyFont="1" applyFill="1" applyBorder="1" applyAlignment="1">
      <alignment horizontal="center" wrapText="1"/>
      <protection/>
    </xf>
    <xf numFmtId="3" fontId="4" fillId="0" borderId="121" xfId="84" applyNumberFormat="1" applyFont="1" applyFill="1" applyBorder="1" applyAlignment="1">
      <alignment horizontal="center" wrapText="1"/>
      <protection/>
    </xf>
    <xf numFmtId="0" fontId="2" fillId="0" borderId="26" xfId="84" applyFont="1" applyFill="1" applyBorder="1" applyAlignment="1">
      <alignment horizontal="center"/>
      <protection/>
    </xf>
    <xf numFmtId="3" fontId="2" fillId="0" borderId="26" xfId="84" applyNumberFormat="1" applyFont="1" applyFill="1" applyBorder="1" applyAlignment="1">
      <alignment/>
      <protection/>
    </xf>
    <xf numFmtId="3" fontId="2" fillId="0" borderId="33" xfId="84" applyNumberFormat="1" applyFont="1" applyFill="1" applyBorder="1" applyAlignment="1">
      <alignment/>
      <protection/>
    </xf>
    <xf numFmtId="3" fontId="2" fillId="0" borderId="122" xfId="84" applyNumberFormat="1" applyFont="1" applyFill="1" applyBorder="1">
      <alignment/>
      <protection/>
    </xf>
    <xf numFmtId="3" fontId="2" fillId="0" borderId="122" xfId="84" applyNumberFormat="1" applyFont="1" applyFill="1" applyBorder="1" applyAlignment="1">
      <alignment horizontal="center" vertical="top" wrapText="1"/>
      <protection/>
    </xf>
    <xf numFmtId="0" fontId="2" fillId="0" borderId="26" xfId="84" applyFont="1" applyFill="1" applyBorder="1" applyAlignment="1">
      <alignment/>
      <protection/>
    </xf>
    <xf numFmtId="3" fontId="2" fillId="0" borderId="33" xfId="84" applyNumberFormat="1" applyFont="1" applyFill="1" applyBorder="1">
      <alignment/>
      <protection/>
    </xf>
    <xf numFmtId="0" fontId="2" fillId="0" borderId="26" xfId="84" applyFont="1" applyFill="1" applyBorder="1" applyAlignment="1">
      <alignment horizontal="left" wrapText="1" indent="1"/>
      <protection/>
    </xf>
    <xf numFmtId="0" fontId="2" fillId="0" borderId="26" xfId="84" applyFont="1" applyFill="1" applyBorder="1" applyAlignment="1">
      <alignment horizontal="center" vertical="center"/>
      <protection/>
    </xf>
    <xf numFmtId="3" fontId="2" fillId="0" borderId="122" xfId="84" applyNumberFormat="1" applyFont="1" applyFill="1" applyBorder="1" applyAlignment="1">
      <alignment/>
      <protection/>
    </xf>
    <xf numFmtId="3" fontId="2" fillId="0" borderId="122" xfId="84" applyNumberFormat="1" applyFont="1" applyFill="1" applyBorder="1" applyAlignment="1">
      <alignment vertical="top"/>
      <protection/>
    </xf>
    <xf numFmtId="3" fontId="4" fillId="0" borderId="98" xfId="84" applyNumberFormat="1" applyFont="1" applyFill="1" applyBorder="1" applyAlignment="1">
      <alignment vertical="center"/>
      <protection/>
    </xf>
    <xf numFmtId="3" fontId="4" fillId="0" borderId="54" xfId="84" applyNumberFormat="1" applyFont="1" applyFill="1" applyBorder="1" applyAlignment="1">
      <alignment vertical="center"/>
      <protection/>
    </xf>
    <xf numFmtId="0" fontId="4" fillId="0" borderId="72" xfId="84" applyFont="1" applyFill="1" applyBorder="1" applyAlignment="1">
      <alignment horizontal="center"/>
      <protection/>
    </xf>
    <xf numFmtId="0" fontId="4" fillId="0" borderId="72" xfId="84" applyFont="1" applyFill="1" applyBorder="1" applyAlignment="1">
      <alignment horizontal="center" vertical="center"/>
      <protection/>
    </xf>
    <xf numFmtId="3" fontId="4" fillId="0" borderId="72" xfId="84" applyNumberFormat="1" applyFont="1" applyFill="1" applyBorder="1" applyAlignment="1">
      <alignment vertical="center"/>
      <protection/>
    </xf>
    <xf numFmtId="3" fontId="2" fillId="0" borderId="116" xfId="84" applyNumberFormat="1" applyFont="1" applyFill="1" applyBorder="1">
      <alignment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/>
    </xf>
    <xf numFmtId="0" fontId="4" fillId="0" borderId="123" xfId="0" applyFont="1" applyFill="1" applyBorder="1" applyAlignment="1">
      <alignment horizontal="center"/>
    </xf>
    <xf numFmtId="3" fontId="4" fillId="0" borderId="124" xfId="0" applyNumberFormat="1" applyFont="1" applyFill="1" applyBorder="1" applyAlignment="1">
      <alignment horizontal="center" wrapText="1"/>
    </xf>
    <xf numFmtId="0" fontId="4" fillId="0" borderId="12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4" fillId="0" borderId="126" xfId="0" applyNumberFormat="1" applyFont="1" applyFill="1" applyBorder="1" applyAlignment="1">
      <alignment horizontal="center" wrapText="1"/>
    </xf>
    <xf numFmtId="3" fontId="2" fillId="0" borderId="127" xfId="0" applyNumberFormat="1" applyFont="1" applyFill="1" applyBorder="1" applyAlignment="1">
      <alignment/>
    </xf>
    <xf numFmtId="0" fontId="2" fillId="0" borderId="128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28" xfId="0" applyFont="1" applyFill="1" applyBorder="1" applyAlignment="1">
      <alignment horizontal="center" vertical="top"/>
    </xf>
    <xf numFmtId="0" fontId="4" fillId="0" borderId="88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" fontId="4" fillId="0" borderId="129" xfId="0" applyNumberFormat="1" applyFont="1" applyFill="1" applyBorder="1" applyAlignment="1">
      <alignment vertical="center"/>
    </xf>
    <xf numFmtId="3" fontId="4" fillId="0" borderId="130" xfId="0" applyNumberFormat="1" applyFont="1" applyFill="1" applyBorder="1" applyAlignment="1">
      <alignment horizontal="center" vertical="center"/>
    </xf>
    <xf numFmtId="3" fontId="4" fillId="0" borderId="131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/>
    </xf>
    <xf numFmtId="0" fontId="4" fillId="0" borderId="1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127" xfId="0" applyNumberFormat="1" applyFont="1" applyFill="1" applyBorder="1" applyAlignment="1">
      <alignment horizontal="right"/>
    </xf>
    <xf numFmtId="1" fontId="2" fillId="0" borderId="128" xfId="0" applyNumberFormat="1" applyFont="1" applyFill="1" applyBorder="1" applyAlignment="1">
      <alignment horizontal="center"/>
    </xf>
    <xf numFmtId="3" fontId="2" fillId="0" borderId="132" xfId="0" applyNumberFormat="1" applyFont="1" applyFill="1" applyBorder="1" applyAlignment="1">
      <alignment horizontal="right"/>
    </xf>
    <xf numFmtId="0" fontId="4" fillId="0" borderId="89" xfId="0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left" vertical="center"/>
    </xf>
    <xf numFmtId="3" fontId="4" fillId="0" borderId="133" xfId="0" applyNumberFormat="1" applyFont="1" applyFill="1" applyBorder="1" applyAlignment="1">
      <alignment horizontal="center" vertical="center"/>
    </xf>
    <xf numFmtId="3" fontId="4" fillId="0" borderId="134" xfId="0" applyNumberFormat="1" applyFont="1" applyFill="1" applyBorder="1" applyAlignment="1">
      <alignment horizontal="right" vertical="center"/>
    </xf>
    <xf numFmtId="0" fontId="4" fillId="0" borderId="135" xfId="0" applyFont="1" applyFill="1" applyBorder="1" applyAlignment="1">
      <alignment vertical="center"/>
    </xf>
    <xf numFmtId="0" fontId="4" fillId="0" borderId="136" xfId="0" applyFont="1" applyFill="1" applyBorder="1" applyAlignment="1">
      <alignment horizontal="center" vertical="center"/>
    </xf>
    <xf numFmtId="0" fontId="4" fillId="0" borderId="137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89" xfId="0" applyFont="1" applyFill="1" applyBorder="1" applyAlignment="1">
      <alignment horizontal="right" vertical="center"/>
    </xf>
    <xf numFmtId="0" fontId="4" fillId="0" borderId="133" xfId="0" applyFont="1" applyFill="1" applyBorder="1" applyAlignment="1">
      <alignment horizontal="right" vertical="center"/>
    </xf>
    <xf numFmtId="0" fontId="4" fillId="0" borderId="138" xfId="0" applyFont="1" applyFill="1" applyBorder="1" applyAlignment="1">
      <alignment horizontal="right" vertical="center"/>
    </xf>
    <xf numFmtId="0" fontId="4" fillId="0" borderId="139" xfId="0" applyFont="1" applyFill="1" applyBorder="1" applyAlignment="1">
      <alignment horizontal="left" vertical="center"/>
    </xf>
    <xf numFmtId="3" fontId="4" fillId="0" borderId="12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indent="2"/>
    </xf>
    <xf numFmtId="0" fontId="4" fillId="0" borderId="14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1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3" fontId="4" fillId="0" borderId="14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right"/>
    </xf>
    <xf numFmtId="0" fontId="2" fillId="0" borderId="12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43" xfId="0" applyFont="1" applyFill="1" applyBorder="1" applyAlignment="1">
      <alignment horizontal="right"/>
    </xf>
    <xf numFmtId="3" fontId="4" fillId="0" borderId="127" xfId="0" applyNumberFormat="1" applyFont="1" applyFill="1" applyBorder="1" applyAlignment="1">
      <alignment horizontal="right"/>
    </xf>
    <xf numFmtId="3" fontId="4" fillId="0" borderId="144" xfId="0" applyNumberFormat="1" applyFont="1" applyFill="1" applyBorder="1" applyAlignment="1">
      <alignment horizontal="right" vertical="center"/>
    </xf>
    <xf numFmtId="3" fontId="4" fillId="0" borderId="145" xfId="0" applyNumberFormat="1" applyFont="1" applyFill="1" applyBorder="1" applyAlignment="1">
      <alignment horizontal="right" vertical="center"/>
    </xf>
    <xf numFmtId="3" fontId="2" fillId="0" borderId="127" xfId="0" applyNumberFormat="1" applyFont="1" applyFill="1" applyBorder="1" applyAlignment="1">
      <alignment horizontal="right" vertical="center"/>
    </xf>
    <xf numFmtId="3" fontId="2" fillId="0" borderId="144" xfId="0" applyNumberFormat="1" applyFont="1" applyFill="1" applyBorder="1" applyAlignment="1">
      <alignment horizontal="right" vertical="center"/>
    </xf>
    <xf numFmtId="3" fontId="4" fillId="0" borderId="146" xfId="0" applyNumberFormat="1" applyFont="1" applyFill="1" applyBorder="1" applyAlignment="1">
      <alignment horizontal="right" vertical="center"/>
    </xf>
    <xf numFmtId="3" fontId="4" fillId="0" borderId="127" xfId="0" applyNumberFormat="1" applyFont="1" applyFill="1" applyBorder="1" applyAlignment="1">
      <alignment horizontal="right" vertical="center"/>
    </xf>
    <xf numFmtId="3" fontId="4" fillId="0" borderId="147" xfId="0" applyNumberFormat="1" applyFont="1" applyFill="1" applyBorder="1" applyAlignment="1">
      <alignment horizontal="right" vertical="center"/>
    </xf>
    <xf numFmtId="165" fontId="2" fillId="0" borderId="127" xfId="93" applyNumberFormat="1" applyFont="1" applyFill="1" applyBorder="1" applyAlignment="1">
      <alignment horizontal="right"/>
    </xf>
    <xf numFmtId="165" fontId="2" fillId="0" borderId="148" xfId="93" applyNumberFormat="1" applyFont="1" applyFill="1" applyBorder="1" applyAlignment="1">
      <alignment horizontal="right"/>
    </xf>
    <xf numFmtId="3" fontId="2" fillId="0" borderId="132" xfId="0" applyNumberFormat="1" applyFont="1" applyFill="1" applyBorder="1" applyAlignment="1">
      <alignment horizontal="right" vertical="center" textRotation="180"/>
    </xf>
    <xf numFmtId="3" fontId="4" fillId="0" borderId="149" xfId="0" applyNumberFormat="1" applyFont="1" applyFill="1" applyBorder="1" applyAlignment="1">
      <alignment horizontal="right" vertical="center"/>
    </xf>
    <xf numFmtId="3" fontId="2" fillId="0" borderId="132" xfId="0" applyNumberFormat="1" applyFont="1" applyFill="1" applyBorder="1" applyAlignment="1">
      <alignment horizontal="right" vertical="center"/>
    </xf>
    <xf numFmtId="3" fontId="2" fillId="0" borderId="134" xfId="0" applyNumberFormat="1" applyFont="1" applyFill="1" applyBorder="1" applyAlignment="1">
      <alignment horizontal="right" vertical="center"/>
    </xf>
    <xf numFmtId="3" fontId="2" fillId="0" borderId="150" xfId="0" applyNumberFormat="1" applyFont="1" applyFill="1" applyBorder="1" applyAlignment="1">
      <alignment horizontal="right" vertical="center"/>
    </xf>
    <xf numFmtId="165" fontId="2" fillId="0" borderId="132" xfId="93" applyNumberFormat="1" applyFont="1" applyFill="1" applyBorder="1" applyAlignment="1">
      <alignment horizontal="right"/>
    </xf>
    <xf numFmtId="165" fontId="2" fillId="0" borderId="41" xfId="93" applyNumberFormat="1" applyFont="1" applyFill="1" applyBorder="1" applyAlignment="1">
      <alignment horizontal="right"/>
    </xf>
    <xf numFmtId="3" fontId="10" fillId="0" borderId="71" xfId="0" applyNumberFormat="1" applyFont="1" applyFill="1" applyBorder="1" applyAlignment="1">
      <alignment horizontal="right" vertical="center" wrapText="1"/>
    </xf>
    <xf numFmtId="3" fontId="10" fillId="0" borderId="53" xfId="0" applyNumberFormat="1" applyFont="1" applyFill="1" applyBorder="1" applyAlignment="1">
      <alignment horizontal="center"/>
    </xf>
    <xf numFmtId="3" fontId="10" fillId="0" borderId="53" xfId="0" applyNumberFormat="1" applyFont="1" applyFill="1" applyBorder="1" applyAlignment="1">
      <alignment horizontal="right"/>
    </xf>
    <xf numFmtId="3" fontId="13" fillId="0" borderId="53" xfId="0" applyNumberFormat="1" applyFont="1" applyFill="1" applyBorder="1" applyAlignment="1">
      <alignment horizontal="right"/>
    </xf>
    <xf numFmtId="3" fontId="16" fillId="0" borderId="99" xfId="0" applyNumberFormat="1" applyFont="1" applyFill="1" applyBorder="1" applyAlignment="1">
      <alignment vertical="center"/>
    </xf>
    <xf numFmtId="3" fontId="18" fillId="0" borderId="99" xfId="0" applyNumberFormat="1" applyFont="1" applyFill="1" applyBorder="1" applyAlignment="1">
      <alignment vertical="center"/>
    </xf>
    <xf numFmtId="3" fontId="16" fillId="0" borderId="151" xfId="0" applyNumberFormat="1" applyFont="1" applyFill="1" applyBorder="1" applyAlignment="1">
      <alignment vertical="center"/>
    </xf>
    <xf numFmtId="3" fontId="16" fillId="0" borderId="109" xfId="0" applyNumberFormat="1" applyFont="1" applyFill="1" applyBorder="1" applyAlignment="1">
      <alignment vertical="center"/>
    </xf>
    <xf numFmtId="3" fontId="16" fillId="0" borderId="109" xfId="0" applyNumberFormat="1" applyFont="1" applyFill="1" applyBorder="1" applyAlignment="1">
      <alignment horizontal="right" vertical="center"/>
    </xf>
    <xf numFmtId="3" fontId="16" fillId="0" borderId="35" xfId="0" applyNumberFormat="1" applyFont="1" applyFill="1" applyBorder="1" applyAlignment="1">
      <alignment vertical="center"/>
    </xf>
    <xf numFmtId="3" fontId="10" fillId="0" borderId="68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vertical="center"/>
    </xf>
    <xf numFmtId="14" fontId="2" fillId="0" borderId="34" xfId="80" applyNumberFormat="1" applyFont="1" applyFill="1" applyBorder="1" applyAlignment="1">
      <alignment horizontal="center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center"/>
      <protection/>
    </xf>
    <xf numFmtId="0" fontId="2" fillId="0" borderId="0" xfId="80" applyFont="1" applyFill="1">
      <alignment/>
      <protection/>
    </xf>
    <xf numFmtId="0" fontId="2" fillId="0" borderId="0" xfId="80" applyFont="1" applyFill="1" applyAlignment="1">
      <alignment vertical="center"/>
      <protection/>
    </xf>
    <xf numFmtId="0" fontId="2" fillId="0" borderId="0" xfId="77" applyFont="1" applyFill="1" applyAlignment="1">
      <alignment horizontal="center" vertical="center"/>
      <protection/>
    </xf>
    <xf numFmtId="0" fontId="2" fillId="0" borderId="0" xfId="78" applyFont="1" applyFill="1" applyAlignment="1">
      <alignment horizontal="center"/>
      <protection/>
    </xf>
    <xf numFmtId="0" fontId="2" fillId="0" borderId="0" xfId="80" applyFont="1" applyFill="1" applyAlignment="1">
      <alignment horizontal="center"/>
      <protection/>
    </xf>
    <xf numFmtId="0" fontId="2" fillId="0" borderId="37" xfId="80" applyFont="1" applyFill="1" applyBorder="1" applyAlignment="1">
      <alignment horizontal="center" vertical="top"/>
      <protection/>
    </xf>
    <xf numFmtId="0" fontId="2" fillId="0" borderId="34" xfId="80" applyFont="1" applyFill="1" applyBorder="1" applyAlignment="1">
      <alignment horizontal="center" vertical="center" wrapText="1"/>
      <protection/>
    </xf>
    <xf numFmtId="0" fontId="2" fillId="0" borderId="25" xfId="80" applyFont="1" applyFill="1" applyBorder="1" applyAlignment="1">
      <alignment horizontal="center" vertical="top"/>
      <protection/>
    </xf>
    <xf numFmtId="0" fontId="2" fillId="0" borderId="26" xfId="80" applyFont="1" applyFill="1" applyBorder="1" applyAlignment="1">
      <alignment vertical="center" wrapText="1"/>
      <protection/>
    </xf>
    <xf numFmtId="14" fontId="2" fillId="0" borderId="26" xfId="80" applyNumberFormat="1" applyFont="1" applyFill="1" applyBorder="1" applyAlignment="1">
      <alignment horizontal="center" vertical="center"/>
      <protection/>
    </xf>
    <xf numFmtId="3" fontId="2" fillId="0" borderId="26" xfId="44" applyNumberFormat="1" applyFont="1" applyFill="1" applyBorder="1" applyAlignment="1">
      <alignment horizontal="right" vertical="center"/>
    </xf>
    <xf numFmtId="0" fontId="2" fillId="0" borderId="69" xfId="80" applyFont="1" applyFill="1" applyBorder="1" applyAlignment="1">
      <alignment horizontal="center" vertical="top"/>
      <protection/>
    </xf>
    <xf numFmtId="0" fontId="2" fillId="0" borderId="64" xfId="80" applyFont="1" applyFill="1" applyBorder="1" applyAlignment="1">
      <alignment vertical="center" wrapText="1"/>
      <protection/>
    </xf>
    <xf numFmtId="14" fontId="2" fillId="0" borderId="64" xfId="80" applyNumberFormat="1" applyFont="1" applyFill="1" applyBorder="1" applyAlignment="1">
      <alignment horizontal="center" vertical="center"/>
      <protection/>
    </xf>
    <xf numFmtId="3" fontId="2" fillId="0" borderId="64" xfId="44" applyNumberFormat="1" applyFont="1" applyFill="1" applyBorder="1" applyAlignment="1">
      <alignment horizontal="right" vertical="center"/>
    </xf>
    <xf numFmtId="0" fontId="2" fillId="0" borderId="152" xfId="80" applyFont="1" applyFill="1" applyBorder="1" applyAlignment="1">
      <alignment horizontal="center" vertical="top"/>
      <protection/>
    </xf>
    <xf numFmtId="0" fontId="2" fillId="0" borderId="153" xfId="80" applyFont="1" applyFill="1" applyBorder="1" applyAlignment="1">
      <alignment vertical="center" wrapText="1"/>
      <protection/>
    </xf>
    <xf numFmtId="3" fontId="2" fillId="0" borderId="153" xfId="44" applyNumberFormat="1" applyFont="1" applyFill="1" applyBorder="1" applyAlignment="1">
      <alignment horizontal="right" vertical="center"/>
    </xf>
    <xf numFmtId="0" fontId="4" fillId="0" borderId="106" xfId="77" applyFont="1" applyFill="1" applyBorder="1" applyAlignment="1">
      <alignment horizontal="center" vertical="center"/>
      <protection/>
    </xf>
    <xf numFmtId="3" fontId="4" fillId="0" borderId="105" xfId="80" applyNumberFormat="1" applyFont="1" applyFill="1" applyBorder="1" applyAlignment="1">
      <alignment vertical="center"/>
      <protection/>
    </xf>
    <xf numFmtId="0" fontId="2" fillId="0" borderId="0" xfId="77" applyFont="1" applyFill="1">
      <alignment/>
      <protection/>
    </xf>
    <xf numFmtId="49" fontId="12" fillId="0" borderId="34" xfId="71" applyNumberFormat="1" applyFont="1" applyFill="1" applyBorder="1" applyAlignment="1">
      <alignment horizontal="left" wrapText="1" indent="4"/>
      <protection/>
    </xf>
    <xf numFmtId="3" fontId="2" fillId="0" borderId="36" xfId="84" applyNumberFormat="1" applyFont="1" applyFill="1" applyBorder="1" applyAlignment="1">
      <alignment horizontal="right" wrapText="1"/>
      <protection/>
    </xf>
    <xf numFmtId="3" fontId="2" fillId="0" borderId="33" xfId="74" applyNumberFormat="1" applyFont="1" applyFill="1" applyBorder="1" applyAlignment="1">
      <alignment horizontal="right" vertical="center" wrapText="1"/>
      <protection/>
    </xf>
    <xf numFmtId="3" fontId="4" fillId="0" borderId="107" xfId="84" applyNumberFormat="1" applyFont="1" applyFill="1" applyBorder="1" applyAlignment="1">
      <alignment horizontal="right" vertical="center"/>
      <protection/>
    </xf>
    <xf numFmtId="3" fontId="2" fillId="0" borderId="33" xfId="74" applyNumberFormat="1" applyFont="1" applyFill="1" applyBorder="1" applyAlignment="1">
      <alignment horizontal="left"/>
      <protection/>
    </xf>
    <xf numFmtId="3" fontId="2" fillId="0" borderId="33" xfId="74" applyNumberFormat="1" applyFont="1" applyFill="1" applyBorder="1" applyAlignment="1">
      <alignment horizontal="right"/>
      <protection/>
    </xf>
    <xf numFmtId="3" fontId="2" fillId="0" borderId="33" xfId="74" applyNumberFormat="1" applyFont="1" applyFill="1" applyBorder="1" applyAlignment="1">
      <alignment horizontal="right" vertical="center"/>
      <protection/>
    </xf>
    <xf numFmtId="3" fontId="2" fillId="0" borderId="33" xfId="85" applyNumberFormat="1" applyFont="1" applyFill="1" applyBorder="1" applyAlignment="1">
      <alignment horizontal="left"/>
      <protection/>
    </xf>
    <xf numFmtId="3" fontId="2" fillId="0" borderId="78" xfId="85" applyNumberFormat="1" applyFont="1" applyFill="1" applyBorder="1" applyAlignment="1">
      <alignment horizontal="right"/>
      <protection/>
    </xf>
    <xf numFmtId="3" fontId="2" fillId="0" borderId="78" xfId="85" applyNumberFormat="1" applyFont="1" applyFill="1" applyBorder="1" applyAlignment="1">
      <alignment horizontal="right" vertical="center"/>
      <protection/>
    </xf>
    <xf numFmtId="3" fontId="2" fillId="0" borderId="122" xfId="84" applyNumberFormat="1" applyFont="1" applyFill="1" applyBorder="1" applyAlignment="1">
      <alignment horizontal="right" vertical="center"/>
      <protection/>
    </xf>
    <xf numFmtId="3" fontId="4" fillId="0" borderId="56" xfId="84" applyNumberFormat="1" applyFont="1" applyFill="1" applyBorder="1" applyAlignment="1">
      <alignment horizontal="right" vertical="center"/>
      <protection/>
    </xf>
    <xf numFmtId="3" fontId="4" fillId="0" borderId="54" xfId="84" applyNumberFormat="1" applyFont="1" applyFill="1" applyBorder="1" applyAlignment="1">
      <alignment horizontal="right" vertical="center"/>
      <protection/>
    </xf>
    <xf numFmtId="3" fontId="4" fillId="0" borderId="54" xfId="74" applyNumberFormat="1" applyFont="1" applyFill="1" applyBorder="1" applyAlignment="1">
      <alignment horizontal="right" vertical="center" wrapText="1"/>
      <protection/>
    </xf>
    <xf numFmtId="3" fontId="4" fillId="0" borderId="154" xfId="74" applyNumberFormat="1" applyFont="1" applyFill="1" applyBorder="1" applyAlignment="1">
      <alignment horizontal="right" vertical="center" wrapText="1"/>
      <protection/>
    </xf>
    <xf numFmtId="10" fontId="2" fillId="0" borderId="28" xfId="95" applyNumberFormat="1" applyFont="1" applyFill="1" applyBorder="1" applyAlignment="1">
      <alignment vertical="center"/>
    </xf>
    <xf numFmtId="3" fontId="2" fillId="0" borderId="0" xfId="95" applyNumberFormat="1" applyFont="1" applyFill="1" applyBorder="1" applyAlignment="1">
      <alignment vertical="center"/>
    </xf>
    <xf numFmtId="10" fontId="4" fillId="0" borderId="28" xfId="95" applyNumberFormat="1" applyFont="1" applyFill="1" applyBorder="1" applyAlignment="1">
      <alignment vertical="center"/>
    </xf>
    <xf numFmtId="3" fontId="4" fillId="0" borderId="0" xfId="95" applyNumberFormat="1" applyFont="1" applyFill="1" applyBorder="1" applyAlignment="1">
      <alignment vertical="center"/>
    </xf>
    <xf numFmtId="0" fontId="4" fillId="0" borderId="0" xfId="73" applyFont="1" applyFill="1" applyAlignment="1">
      <alignment vertical="center"/>
      <protection/>
    </xf>
    <xf numFmtId="0" fontId="2" fillId="0" borderId="0" xfId="73" applyFont="1" applyFill="1" applyAlignment="1">
      <alignment vertical="center"/>
      <protection/>
    </xf>
    <xf numFmtId="3" fontId="10" fillId="0" borderId="26" xfId="71" applyNumberFormat="1" applyFont="1" applyFill="1" applyBorder="1" applyAlignment="1">
      <alignment horizontal="center" vertical="top"/>
      <protection/>
    </xf>
    <xf numFmtId="3" fontId="10" fillId="0" borderId="26" xfId="71" applyNumberFormat="1" applyFont="1" applyFill="1" applyBorder="1" applyAlignment="1">
      <alignment shrinkToFit="1"/>
      <protection/>
    </xf>
    <xf numFmtId="0" fontId="2" fillId="0" borderId="155" xfId="0" applyFont="1" applyFill="1" applyBorder="1" applyAlignment="1">
      <alignment horizontal="center" vertical="center"/>
    </xf>
    <xf numFmtId="164" fontId="4" fillId="0" borderId="53" xfId="0" applyNumberFormat="1" applyFont="1" applyFill="1" applyBorder="1" applyAlignment="1">
      <alignment vertical="center" wrapText="1"/>
    </xf>
    <xf numFmtId="4" fontId="4" fillId="0" borderId="53" xfId="0" applyNumberFormat="1" applyFont="1" applyFill="1" applyBorder="1" applyAlignment="1">
      <alignment vertical="center"/>
    </xf>
    <xf numFmtId="4" fontId="11" fillId="0" borderId="156" xfId="0" applyNumberFormat="1" applyFont="1" applyFill="1" applyBorder="1" applyAlignment="1">
      <alignment horizontal="center" vertical="center"/>
    </xf>
    <xf numFmtId="164" fontId="2" fillId="0" borderId="0" xfId="81" applyNumberFormat="1" applyFont="1" applyFill="1" applyBorder="1" applyAlignment="1">
      <alignment wrapText="1"/>
      <protection/>
    </xf>
    <xf numFmtId="0" fontId="2" fillId="0" borderId="157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top" wrapText="1"/>
    </xf>
    <xf numFmtId="164" fontId="2" fillId="0" borderId="0" xfId="81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 wrapText="1"/>
    </xf>
    <xf numFmtId="3" fontId="10" fillId="0" borderId="37" xfId="0" applyNumberFormat="1" applyFont="1" applyFill="1" applyBorder="1" applyAlignment="1">
      <alignment horizontal="center" vertical="top"/>
    </xf>
    <xf numFmtId="0" fontId="2" fillId="0" borderId="25" xfId="85" applyFont="1" applyFill="1" applyBorder="1" applyAlignment="1">
      <alignment horizontal="center" vertical="top"/>
      <protection/>
    </xf>
    <xf numFmtId="0" fontId="2" fillId="0" borderId="34" xfId="84" applyFont="1" applyFill="1" applyBorder="1" applyAlignment="1">
      <alignment horizontal="center" wrapText="1"/>
      <protection/>
    </xf>
    <xf numFmtId="3" fontId="2" fillId="0" borderId="26" xfId="81" applyNumberFormat="1" applyFont="1" applyFill="1" applyBorder="1" applyAlignment="1">
      <alignment wrapText="1"/>
      <protection/>
    </xf>
    <xf numFmtId="3" fontId="10" fillId="0" borderId="158" xfId="0" applyNumberFormat="1" applyFont="1" applyFill="1" applyBorder="1" applyAlignment="1">
      <alignment/>
    </xf>
    <xf numFmtId="3" fontId="13" fillId="0" borderId="117" xfId="71" applyNumberFormat="1" applyFont="1" applyFill="1" applyBorder="1" applyAlignment="1">
      <alignment horizontal="right"/>
      <protection/>
    </xf>
    <xf numFmtId="3" fontId="13" fillId="0" borderId="159" xfId="71" applyNumberFormat="1" applyFont="1" applyFill="1" applyBorder="1" applyAlignment="1">
      <alignment horizontal="right"/>
      <protection/>
    </xf>
    <xf numFmtId="3" fontId="13" fillId="0" borderId="159" xfId="71" applyNumberFormat="1" applyFont="1" applyFill="1" applyBorder="1" applyAlignment="1">
      <alignment horizontal="right" vertical="center"/>
      <protection/>
    </xf>
    <xf numFmtId="3" fontId="16" fillId="0" borderId="159" xfId="71" applyNumberFormat="1" applyFont="1" applyFill="1" applyBorder="1" applyAlignment="1">
      <alignment horizontal="right"/>
      <protection/>
    </xf>
    <xf numFmtId="3" fontId="16" fillId="0" borderId="159" xfId="71" applyNumberFormat="1" applyFont="1" applyFill="1" applyBorder="1" applyAlignment="1">
      <alignment horizontal="right" vertical="center"/>
      <protection/>
    </xf>
    <xf numFmtId="3" fontId="10" fillId="0" borderId="159" xfId="0" applyNumberFormat="1" applyFont="1" applyFill="1" applyBorder="1" applyAlignment="1">
      <alignment/>
    </xf>
    <xf numFmtId="3" fontId="13" fillId="0" borderId="160" xfId="71" applyNumberFormat="1" applyFont="1" applyFill="1" applyBorder="1" applyAlignment="1">
      <alignment horizontal="right"/>
      <protection/>
    </xf>
    <xf numFmtId="3" fontId="13" fillId="0" borderId="161" xfId="0" applyNumberFormat="1" applyFont="1" applyFill="1" applyBorder="1" applyAlignment="1">
      <alignment horizontal="right"/>
    </xf>
    <xf numFmtId="3" fontId="4" fillId="0" borderId="121" xfId="84" applyNumberFormat="1" applyFont="1" applyFill="1" applyBorder="1" applyAlignment="1">
      <alignment horizontal="right" vertical="center" wrapText="1"/>
      <protection/>
    </xf>
    <xf numFmtId="3" fontId="2" fillId="0" borderId="121" xfId="84" applyNumberFormat="1" applyFont="1" applyFill="1" applyBorder="1" applyAlignment="1">
      <alignment horizontal="right" vertical="center"/>
      <protection/>
    </xf>
    <xf numFmtId="3" fontId="19" fillId="0" borderId="162" xfId="84" applyNumberFormat="1" applyFont="1" applyFill="1" applyBorder="1" applyAlignment="1">
      <alignment horizontal="right" vertical="center" wrapText="1"/>
      <protection/>
    </xf>
    <xf numFmtId="3" fontId="2" fillId="0" borderId="121" xfId="84" applyNumberFormat="1" applyFont="1" applyFill="1" applyBorder="1" applyAlignment="1">
      <alignment horizontal="left" vertical="center"/>
      <protection/>
    </xf>
    <xf numFmtId="3" fontId="2" fillId="0" borderId="122" xfId="84" applyNumberFormat="1" applyFont="1" applyFill="1" applyBorder="1" applyAlignment="1">
      <alignment horizontal="left" vertical="center"/>
      <protection/>
    </xf>
    <xf numFmtId="3" fontId="2" fillId="0" borderId="163" xfId="84" applyNumberFormat="1" applyFont="1" applyFill="1" applyBorder="1" applyAlignment="1">
      <alignment horizontal="right" vertical="center"/>
      <protection/>
    </xf>
    <xf numFmtId="3" fontId="2" fillId="0" borderId="0" xfId="84" applyNumberFormat="1" applyFont="1" applyFill="1" applyBorder="1" applyAlignment="1">
      <alignment horizontal="right" vertical="center"/>
      <protection/>
    </xf>
    <xf numFmtId="0" fontId="19" fillId="0" borderId="26" xfId="84" applyFont="1" applyFill="1" applyBorder="1" applyAlignment="1">
      <alignment wrapText="1"/>
      <protection/>
    </xf>
    <xf numFmtId="0" fontId="28" fillId="0" borderId="26" xfId="84" applyFont="1" applyFill="1" applyBorder="1" applyAlignment="1">
      <alignment horizontal="left" wrapText="1"/>
      <protection/>
    </xf>
    <xf numFmtId="3" fontId="4" fillId="0" borderId="164" xfId="70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left" wrapText="1" indent="1"/>
    </xf>
    <xf numFmtId="3" fontId="10" fillId="0" borderId="0" xfId="71" applyNumberFormat="1" applyFont="1" applyFill="1" applyAlignment="1">
      <alignment horizontal="right"/>
      <protection/>
    </xf>
    <xf numFmtId="3" fontId="4" fillId="0" borderId="0" xfId="71" applyNumberFormat="1" applyFont="1" applyFill="1" applyAlignment="1">
      <alignment horizontal="center" vertical="center"/>
      <protection/>
    </xf>
    <xf numFmtId="0" fontId="2" fillId="0" borderId="0" xfId="64" applyFont="1" applyFill="1" applyBorder="1">
      <alignment/>
      <protection/>
    </xf>
    <xf numFmtId="0" fontId="29" fillId="0" borderId="0" xfId="84" applyFont="1" applyFill="1" applyBorder="1" applyAlignment="1">
      <alignment horizontal="center" vertical="center"/>
      <protection/>
    </xf>
    <xf numFmtId="3" fontId="28" fillId="0" borderId="26" xfId="81" applyNumberFormat="1" applyFont="1" applyFill="1" applyBorder="1" applyAlignment="1">
      <alignment wrapText="1"/>
      <protection/>
    </xf>
    <xf numFmtId="0" fontId="29" fillId="0" borderId="0" xfId="64" applyFont="1" applyFill="1" applyBorder="1" applyAlignment="1">
      <alignment horizontal="center" vertical="top"/>
      <protection/>
    </xf>
    <xf numFmtId="3" fontId="2" fillId="0" borderId="0" xfId="64" applyNumberFormat="1" applyFont="1" applyFill="1" applyBorder="1">
      <alignment/>
      <protection/>
    </xf>
    <xf numFmtId="0" fontId="29" fillId="0" borderId="0" xfId="84" applyFont="1" applyFill="1" applyBorder="1" applyAlignment="1">
      <alignment horizontal="center" vertical="top"/>
      <protection/>
    </xf>
    <xf numFmtId="0" fontId="2" fillId="0" borderId="0" xfId="84" applyFont="1" applyFill="1" applyBorder="1" applyAlignment="1">
      <alignment horizontal="center" vertical="center" wrapText="1"/>
      <protection/>
    </xf>
    <xf numFmtId="0" fontId="29" fillId="0" borderId="0" xfId="84" applyFont="1" applyFill="1" applyBorder="1" applyAlignment="1">
      <alignment horizontal="center"/>
      <protection/>
    </xf>
    <xf numFmtId="0" fontId="2" fillId="0" borderId="72" xfId="84" applyFont="1" applyFill="1" applyBorder="1" applyAlignment="1">
      <alignment horizontal="center" vertical="center"/>
      <protection/>
    </xf>
    <xf numFmtId="3" fontId="9" fillId="0" borderId="0" xfId="71" applyNumberFormat="1" applyFont="1" applyFill="1" applyBorder="1" applyAlignment="1">
      <alignment horizontal="center"/>
      <protection/>
    </xf>
    <xf numFmtId="3" fontId="6" fillId="0" borderId="0" xfId="0" applyNumberFormat="1" applyFont="1" applyFill="1" applyBorder="1" applyAlignment="1">
      <alignment horizontal="center"/>
    </xf>
    <xf numFmtId="3" fontId="13" fillId="0" borderId="117" xfId="0" applyNumberFormat="1" applyFont="1" applyFill="1" applyBorder="1" applyAlignment="1">
      <alignment horizontal="right"/>
    </xf>
    <xf numFmtId="3" fontId="13" fillId="0" borderId="25" xfId="71" applyNumberFormat="1" applyFont="1" applyFill="1" applyBorder="1" applyAlignment="1">
      <alignment horizontal="center" vertical="center"/>
      <protection/>
    </xf>
    <xf numFmtId="3" fontId="13" fillId="0" borderId="34" xfId="71" applyNumberFormat="1" applyFont="1" applyFill="1" applyBorder="1" applyAlignment="1">
      <alignment wrapText="1"/>
      <protection/>
    </xf>
    <xf numFmtId="3" fontId="13" fillId="0" borderId="26" xfId="71" applyNumberFormat="1" applyFont="1" applyFill="1" applyBorder="1" applyAlignment="1">
      <alignment wrapText="1"/>
      <protection/>
    </xf>
    <xf numFmtId="3" fontId="13" fillId="0" borderId="25" xfId="71" applyNumberFormat="1" applyFont="1" applyFill="1" applyBorder="1" applyAlignment="1">
      <alignment horizontal="center"/>
      <protection/>
    </xf>
    <xf numFmtId="3" fontId="16" fillId="0" borderId="27" xfId="0" applyNumberFormat="1" applyFont="1" applyFill="1" applyBorder="1" applyAlignment="1">
      <alignment horizontal="right" vertical="center" wrapText="1"/>
    </xf>
    <xf numFmtId="3" fontId="16" fillId="0" borderId="25" xfId="71" applyNumberFormat="1" applyFont="1" applyFill="1" applyBorder="1" applyAlignment="1">
      <alignment horizontal="center" vertical="center"/>
      <protection/>
    </xf>
    <xf numFmtId="3" fontId="16" fillId="0" borderId="27" xfId="0" applyNumberFormat="1" applyFont="1" applyFill="1" applyBorder="1" applyAlignment="1">
      <alignment horizontal="right" wrapText="1"/>
    </xf>
    <xf numFmtId="3" fontId="13" fillId="0" borderId="27" xfId="0" applyNumberFormat="1" applyFont="1" applyFill="1" applyBorder="1" applyAlignment="1">
      <alignment horizontal="right" vertical="center" wrapText="1"/>
    </xf>
    <xf numFmtId="3" fontId="4" fillId="0" borderId="26" xfId="71" applyNumberFormat="1" applyFont="1" applyFill="1" applyBorder="1" applyAlignment="1">
      <alignment shrinkToFit="1"/>
      <protection/>
    </xf>
    <xf numFmtId="3" fontId="13" fillId="0" borderId="26" xfId="71" applyNumberFormat="1" applyFont="1" applyFill="1" applyBorder="1" applyAlignment="1">
      <alignment shrinkToFit="1"/>
      <protection/>
    </xf>
    <xf numFmtId="3" fontId="13" fillId="0" borderId="26" xfId="71" applyNumberFormat="1" applyFont="1" applyFill="1" applyBorder="1" applyAlignment="1">
      <alignment horizontal="left" wrapText="1"/>
      <protection/>
    </xf>
    <xf numFmtId="3" fontId="13" fillId="0" borderId="34" xfId="71" applyNumberFormat="1" applyFont="1" applyFill="1" applyBorder="1" applyAlignment="1">
      <alignment horizontal="right" vertical="center"/>
      <protection/>
    </xf>
    <xf numFmtId="0" fontId="2" fillId="0" borderId="0" xfId="71" applyFont="1" applyFill="1" applyBorder="1" applyAlignment="1">
      <alignment horizontal="center"/>
      <protection/>
    </xf>
    <xf numFmtId="1" fontId="20" fillId="0" borderId="0" xfId="71" applyNumberFormat="1" applyFont="1" applyFill="1" applyBorder="1" applyAlignment="1">
      <alignment horizontal="center" vertical="center"/>
      <protection/>
    </xf>
    <xf numFmtId="1" fontId="20" fillId="0" borderId="0" xfId="71" applyNumberFormat="1" applyFont="1" applyFill="1" applyBorder="1" applyAlignment="1">
      <alignment horizontal="left" vertical="center"/>
      <protection/>
    </xf>
    <xf numFmtId="3" fontId="2" fillId="0" borderId="0" xfId="84" applyNumberFormat="1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horizontal="right" vertical="center"/>
      <protection/>
    </xf>
    <xf numFmtId="0" fontId="2" fillId="0" borderId="15" xfId="84" applyFont="1" applyFill="1" applyBorder="1" applyAlignment="1">
      <alignment horizontal="center" vertical="center"/>
      <protection/>
    </xf>
    <xf numFmtId="0" fontId="2" fillId="0" borderId="0" xfId="72" applyFont="1" applyFill="1" applyBorder="1" applyAlignment="1">
      <alignment vertical="center"/>
      <protection/>
    </xf>
    <xf numFmtId="0" fontId="2" fillId="0" borderId="62" xfId="84" applyFont="1" applyFill="1" applyBorder="1" applyAlignment="1">
      <alignment horizontal="left" vertical="center" wrapText="1"/>
      <protection/>
    </xf>
    <xf numFmtId="0" fontId="2" fillId="0" borderId="0" xfId="83" applyFont="1" applyFill="1" applyBorder="1" applyAlignment="1">
      <alignment vertical="center"/>
      <protection/>
    </xf>
    <xf numFmtId="0" fontId="2" fillId="0" borderId="26" xfId="84" applyFont="1" applyFill="1" applyBorder="1" applyAlignment="1">
      <alignment horizontal="left" vertical="center" wrapText="1"/>
      <protection/>
    </xf>
    <xf numFmtId="3" fontId="2" fillId="0" borderId="26" xfId="83" applyNumberFormat="1" applyFont="1" applyFill="1" applyBorder="1" applyAlignment="1">
      <alignment vertical="center"/>
      <protection/>
    </xf>
    <xf numFmtId="0" fontId="4" fillId="0" borderId="26" xfId="84" applyFont="1" applyFill="1" applyBorder="1" applyAlignment="1">
      <alignment horizontal="center" vertical="center"/>
      <protection/>
    </xf>
    <xf numFmtId="3" fontId="4" fillId="0" borderId="26" xfId="84" applyNumberFormat="1" applyFont="1" applyFill="1" applyBorder="1" applyAlignment="1">
      <alignment vertical="center"/>
      <protection/>
    </xf>
    <xf numFmtId="3" fontId="2" fillId="0" borderId="26" xfId="84" applyNumberFormat="1" applyFont="1" applyFill="1" applyBorder="1" applyAlignment="1">
      <alignment vertical="center"/>
      <protection/>
    </xf>
    <xf numFmtId="3" fontId="2" fillId="0" borderId="26" xfId="84" applyNumberFormat="1" applyFont="1" applyFill="1" applyBorder="1" applyAlignment="1">
      <alignment horizontal="right" vertical="center" wrapText="1"/>
      <protection/>
    </xf>
    <xf numFmtId="3" fontId="4" fillId="0" borderId="165" xfId="84" applyNumberFormat="1" applyFont="1" applyFill="1" applyBorder="1" applyAlignment="1">
      <alignment horizontal="right" vertical="center" wrapText="1"/>
      <protection/>
    </xf>
    <xf numFmtId="3" fontId="4" fillId="0" borderId="72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vertical="center" wrapText="1"/>
      <protection/>
    </xf>
    <xf numFmtId="3" fontId="10" fillId="0" borderId="77" xfId="71" applyNumberFormat="1" applyFont="1" applyFill="1" applyBorder="1" applyAlignment="1">
      <alignment horizontal="center"/>
      <protection/>
    </xf>
    <xf numFmtId="3" fontId="12" fillId="0" borderId="77" xfId="71" applyNumberFormat="1" applyFont="1" applyFill="1" applyBorder="1" applyAlignment="1">
      <alignment horizontal="center"/>
      <protection/>
    </xf>
    <xf numFmtId="3" fontId="10" fillId="0" borderId="113" xfId="71" applyNumberFormat="1" applyFont="1" applyFill="1" applyBorder="1" applyAlignment="1">
      <alignment horizontal="center"/>
      <protection/>
    </xf>
    <xf numFmtId="3" fontId="10" fillId="0" borderId="166" xfId="0" applyNumberFormat="1" applyFont="1" applyFill="1" applyBorder="1" applyAlignment="1">
      <alignment horizontal="center" wrapText="1"/>
    </xf>
    <xf numFmtId="3" fontId="10" fillId="0" borderId="77" xfId="0" applyNumberFormat="1" applyFont="1" applyFill="1" applyBorder="1" applyAlignment="1">
      <alignment horizontal="center" wrapText="1"/>
    </xf>
    <xf numFmtId="3" fontId="10" fillId="0" borderId="81" xfId="71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left" vertical="top"/>
    </xf>
    <xf numFmtId="14" fontId="2" fillId="33" borderId="153" xfId="80" applyNumberFormat="1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top"/>
      <protection/>
    </xf>
    <xf numFmtId="0" fontId="4" fillId="0" borderId="0" xfId="76" applyFont="1" applyFill="1" applyBorder="1" applyAlignment="1">
      <alignment vertical="top"/>
      <protection/>
    </xf>
    <xf numFmtId="0" fontId="2" fillId="0" borderId="0" xfId="76" applyFont="1" applyFill="1" applyBorder="1" applyAlignment="1">
      <alignment vertical="top"/>
      <protection/>
    </xf>
    <xf numFmtId="0" fontId="2" fillId="0" borderId="0" xfId="76" applyFont="1" applyFill="1" applyBorder="1" applyAlignment="1">
      <alignment/>
      <protection/>
    </xf>
    <xf numFmtId="0" fontId="2" fillId="0" borderId="0" xfId="76" applyFont="1" applyFill="1" applyBorder="1" applyAlignment="1">
      <alignment vertical="center"/>
      <protection/>
    </xf>
    <xf numFmtId="0" fontId="2" fillId="0" borderId="0" xfId="76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horizontal="right" vertical="center"/>
      <protection/>
    </xf>
    <xf numFmtId="0" fontId="4" fillId="0" borderId="0" xfId="76" applyFont="1" applyFill="1" applyBorder="1" applyAlignment="1">
      <alignment vertical="center"/>
      <protection/>
    </xf>
    <xf numFmtId="3" fontId="2" fillId="0" borderId="0" xfId="70" applyNumberFormat="1" applyFont="1" applyFill="1" applyAlignment="1">
      <alignment horizontal="center" vertical="top"/>
      <protection/>
    </xf>
    <xf numFmtId="3" fontId="4" fillId="0" borderId="82" xfId="70" applyNumberFormat="1" applyFont="1" applyFill="1" applyBorder="1" applyAlignment="1">
      <alignment horizontal="right" wrapText="1"/>
      <protection/>
    </xf>
    <xf numFmtId="3" fontId="10" fillId="0" borderId="167" xfId="0" applyNumberFormat="1" applyFont="1" applyFill="1" applyBorder="1" applyAlignment="1">
      <alignment horizontal="right" wrapText="1"/>
    </xf>
    <xf numFmtId="3" fontId="2" fillId="0" borderId="0" xfId="76" applyNumberFormat="1" applyFont="1" applyFill="1" applyBorder="1" applyAlignment="1">
      <alignment horizontal="center"/>
      <protection/>
    </xf>
    <xf numFmtId="3" fontId="10" fillId="0" borderId="26" xfId="81" applyNumberFormat="1" applyFont="1" applyFill="1" applyBorder="1" applyAlignment="1">
      <alignment horizontal="left" vertical="top" wrapText="1" indent="2"/>
      <protection/>
    </xf>
    <xf numFmtId="3" fontId="0" fillId="0" borderId="0" xfId="0" applyNumberFormat="1" applyFont="1" applyFill="1" applyAlignment="1">
      <alignment/>
    </xf>
    <xf numFmtId="3" fontId="10" fillId="0" borderId="26" xfId="81" applyNumberFormat="1" applyFont="1" applyFill="1" applyBorder="1" applyAlignment="1">
      <alignment horizontal="center" vertical="center" wrapText="1"/>
      <protection/>
    </xf>
    <xf numFmtId="3" fontId="12" fillId="0" borderId="0" xfId="71" applyNumberFormat="1" applyFont="1" applyFill="1" applyAlignment="1">
      <alignment horizontal="center" vertical="center"/>
      <protection/>
    </xf>
    <xf numFmtId="3" fontId="10" fillId="0" borderId="0" xfId="71" applyNumberFormat="1" applyFont="1" applyFill="1" applyAlignment="1">
      <alignment horizontal="center" vertical="center"/>
      <protection/>
    </xf>
    <xf numFmtId="49" fontId="6" fillId="0" borderId="28" xfId="0" applyNumberFormat="1" applyFont="1" applyFill="1" applyBorder="1" applyAlignment="1">
      <alignment horizontal="center" wrapText="1"/>
    </xf>
    <xf numFmtId="0" fontId="2" fillId="0" borderId="25" xfId="84" applyFont="1" applyFill="1" applyBorder="1" applyAlignment="1">
      <alignment horizontal="center"/>
      <protection/>
    </xf>
    <xf numFmtId="3" fontId="2" fillId="0" borderId="168" xfId="75" applyNumberFormat="1" applyFont="1" applyBorder="1" applyAlignment="1">
      <alignment horizontal="left" vertical="center" wrapText="1"/>
      <protection/>
    </xf>
    <xf numFmtId="3" fontId="2" fillId="0" borderId="33" xfId="74" applyNumberFormat="1" applyFont="1" applyFill="1" applyBorder="1" applyAlignment="1">
      <alignment horizontal="right" vertical="top"/>
      <protection/>
    </xf>
    <xf numFmtId="0" fontId="28" fillId="0" borderId="26" xfId="84" applyFont="1" applyFill="1" applyBorder="1" applyAlignment="1">
      <alignment horizontal="left" shrinkToFit="1"/>
      <protection/>
    </xf>
    <xf numFmtId="0" fontId="32" fillId="0" borderId="26" xfId="84" applyFont="1" applyFill="1" applyBorder="1" applyAlignment="1">
      <alignment horizontal="left" wrapText="1" indent="1"/>
      <protection/>
    </xf>
    <xf numFmtId="3" fontId="12" fillId="0" borderId="26" xfId="81" applyNumberFormat="1" applyFont="1" applyFill="1" applyBorder="1" applyAlignment="1">
      <alignment vertical="center"/>
      <protection/>
    </xf>
    <xf numFmtId="3" fontId="12" fillId="0" borderId="37" xfId="71" applyNumberFormat="1" applyFont="1" applyFill="1" applyBorder="1" applyAlignment="1">
      <alignment horizontal="center" vertical="center"/>
      <protection/>
    </xf>
    <xf numFmtId="3" fontId="12" fillId="0" borderId="113" xfId="71" applyNumberFormat="1" applyFont="1" applyFill="1" applyBorder="1" applyAlignment="1">
      <alignment horizontal="center"/>
      <protection/>
    </xf>
    <xf numFmtId="3" fontId="12" fillId="0" borderId="34" xfId="0" applyNumberFormat="1" applyFont="1" applyFill="1" applyBorder="1" applyAlignment="1">
      <alignment horizontal="right" wrapText="1"/>
    </xf>
    <xf numFmtId="3" fontId="12" fillId="0" borderId="35" xfId="0" applyNumberFormat="1" applyFont="1" applyFill="1" applyBorder="1" applyAlignment="1">
      <alignment horizontal="right" wrapText="1"/>
    </xf>
    <xf numFmtId="3" fontId="10" fillId="0" borderId="113" xfId="71" applyNumberFormat="1" applyFont="1" applyFill="1" applyBorder="1" applyAlignment="1">
      <alignment horizontal="center" vertical="center"/>
      <protection/>
    </xf>
    <xf numFmtId="3" fontId="10" fillId="0" borderId="31" xfId="71" applyNumberFormat="1" applyFont="1" applyFill="1" applyBorder="1" applyAlignment="1">
      <alignment horizontal="center" vertical="center" wrapText="1"/>
      <protection/>
    </xf>
    <xf numFmtId="3" fontId="10" fillId="0" borderId="34" xfId="0" applyNumberFormat="1" applyFont="1" applyFill="1" applyBorder="1" applyAlignment="1">
      <alignment horizontal="right" vertical="center" wrapText="1"/>
    </xf>
    <xf numFmtId="3" fontId="13" fillId="0" borderId="26" xfId="71" applyNumberFormat="1" applyFont="1" applyFill="1" applyBorder="1" applyAlignment="1">
      <alignment horizontal="right" vertical="center"/>
      <protection/>
    </xf>
    <xf numFmtId="3" fontId="10" fillId="0" borderId="77" xfId="71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Fill="1" applyBorder="1" applyAlignment="1">
      <alignment vertical="top"/>
    </xf>
    <xf numFmtId="3" fontId="10" fillId="0" borderId="35" xfId="0" applyNumberFormat="1" applyFont="1" applyFill="1" applyBorder="1" applyAlignment="1">
      <alignment horizontal="right" vertical="center" wrapText="1"/>
    </xf>
    <xf numFmtId="3" fontId="13" fillId="0" borderId="16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vertical="top"/>
    </xf>
    <xf numFmtId="3" fontId="82" fillId="0" borderId="33" xfId="84" applyNumberFormat="1" applyFont="1" applyFill="1" applyBorder="1" applyAlignment="1">
      <alignment/>
      <protection/>
    </xf>
    <xf numFmtId="0" fontId="2" fillId="0" borderId="0" xfId="76" applyFont="1" applyFill="1" applyBorder="1" applyAlignment="1">
      <alignment horizontal="center" vertical="center" wrapText="1"/>
      <protection/>
    </xf>
    <xf numFmtId="0" fontId="4" fillId="0" borderId="7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0" borderId="62" xfId="76" applyNumberFormat="1" applyFont="1" applyFill="1" applyBorder="1" applyAlignment="1">
      <alignment vertical="center"/>
      <protection/>
    </xf>
    <xf numFmtId="0" fontId="2" fillId="0" borderId="63" xfId="76" applyFont="1" applyFill="1" applyBorder="1" applyAlignment="1">
      <alignment/>
      <protection/>
    </xf>
    <xf numFmtId="3" fontId="4" fillId="0" borderId="26" xfId="76" applyNumberFormat="1" applyFont="1" applyFill="1" applyBorder="1" applyAlignment="1">
      <alignment vertical="center"/>
      <protection/>
    </xf>
    <xf numFmtId="3" fontId="4" fillId="0" borderId="27" xfId="76" applyNumberFormat="1" applyFont="1" applyFill="1" applyBorder="1" applyAlignment="1">
      <alignment vertical="center"/>
      <protection/>
    </xf>
    <xf numFmtId="0" fontId="2" fillId="0" borderId="153" xfId="80" applyFont="1" applyFill="1" applyBorder="1" applyAlignment="1">
      <alignment horizontal="center" vertical="center" wrapText="1"/>
      <protection/>
    </xf>
    <xf numFmtId="3" fontId="2" fillId="0" borderId="26" xfId="84" applyNumberFormat="1" applyFont="1" applyFill="1" applyBorder="1" applyAlignment="1">
      <alignment vertical="top"/>
      <protection/>
    </xf>
    <xf numFmtId="3" fontId="2" fillId="0" borderId="33" xfId="84" applyNumberFormat="1" applyFont="1" applyFill="1" applyBorder="1" applyAlignment="1">
      <alignment vertical="top"/>
      <protection/>
    </xf>
    <xf numFmtId="3" fontId="2" fillId="0" borderId="33" xfId="84" applyNumberFormat="1" applyFont="1" applyFill="1" applyBorder="1" applyAlignment="1">
      <alignment vertical="center"/>
      <protection/>
    </xf>
    <xf numFmtId="0" fontId="4" fillId="0" borderId="26" xfId="84" applyFont="1" applyFill="1" applyBorder="1" applyAlignment="1">
      <alignment wrapText="1"/>
      <protection/>
    </xf>
    <xf numFmtId="0" fontId="28" fillId="0" borderId="26" xfId="84" applyFont="1" applyFill="1" applyBorder="1" applyAlignment="1">
      <alignment/>
      <protection/>
    </xf>
    <xf numFmtId="0" fontId="28" fillId="0" borderId="26" xfId="84" applyFont="1" applyFill="1" applyBorder="1" applyAlignment="1">
      <alignment wrapText="1"/>
      <protection/>
    </xf>
    <xf numFmtId="0" fontId="19" fillId="0" borderId="26" xfId="84" applyFont="1" applyFill="1" applyBorder="1" applyAlignment="1">
      <alignment shrinkToFit="1"/>
      <protection/>
    </xf>
    <xf numFmtId="0" fontId="28" fillId="0" borderId="26" xfId="84" applyFont="1" applyFill="1" applyBorder="1" applyAlignment="1">
      <alignment horizontal="left"/>
      <protection/>
    </xf>
    <xf numFmtId="0" fontId="29" fillId="0" borderId="0" xfId="65" applyFont="1" applyFill="1" applyBorder="1" applyAlignment="1">
      <alignment horizontal="center" vertical="center"/>
      <protection/>
    </xf>
    <xf numFmtId="3" fontId="2" fillId="0" borderId="0" xfId="65" applyNumberFormat="1" applyFont="1" applyFill="1" applyBorder="1" applyAlignment="1">
      <alignment horizontal="center" vertical="center"/>
      <protection/>
    </xf>
    <xf numFmtId="3" fontId="2" fillId="0" borderId="0" xfId="65" applyNumberFormat="1" applyFont="1" applyFill="1" applyBorder="1" applyAlignment="1">
      <alignment horizontal="right"/>
      <protection/>
    </xf>
    <xf numFmtId="0" fontId="2" fillId="0" borderId="0" xfId="65" applyFont="1" applyFill="1" applyBorder="1">
      <alignment/>
      <protection/>
    </xf>
    <xf numFmtId="0" fontId="2" fillId="0" borderId="170" xfId="74" applyFont="1" applyFill="1" applyBorder="1" applyAlignment="1">
      <alignment wrapText="1"/>
      <protection/>
    </xf>
    <xf numFmtId="3" fontId="2" fillId="0" borderId="70" xfId="74" applyNumberFormat="1" applyFont="1" applyFill="1" applyBorder="1" applyAlignment="1">
      <alignment horizontal="right" vertical="center"/>
      <protection/>
    </xf>
    <xf numFmtId="3" fontId="2" fillId="0" borderId="170" xfId="84" applyNumberFormat="1" applyFont="1" applyFill="1" applyBorder="1" applyAlignment="1">
      <alignment horizontal="right" vertical="center"/>
      <protection/>
    </xf>
    <xf numFmtId="3" fontId="2" fillId="0" borderId="55" xfId="84" applyNumberFormat="1" applyFont="1" applyFill="1" applyBorder="1" applyAlignment="1">
      <alignment horizontal="right" vertical="center"/>
      <protection/>
    </xf>
    <xf numFmtId="3" fontId="2" fillId="0" borderId="0" xfId="65" applyNumberFormat="1" applyFont="1" applyFill="1" applyBorder="1" applyAlignment="1">
      <alignment horizontal="left" vertical="top"/>
      <protection/>
    </xf>
    <xf numFmtId="3" fontId="2" fillId="0" borderId="171" xfId="75" applyNumberFormat="1" applyFont="1" applyBorder="1" applyAlignment="1">
      <alignment horizontal="center" vertical="center" wrapText="1"/>
      <protection/>
    </xf>
    <xf numFmtId="3" fontId="2" fillId="0" borderId="0" xfId="75" applyNumberFormat="1" applyFont="1" applyBorder="1" applyAlignment="1">
      <alignment horizontal="left" vertical="center" wrapText="1"/>
      <protection/>
    </xf>
    <xf numFmtId="14" fontId="2" fillId="0" borderId="0" xfId="75" applyNumberFormat="1" applyFont="1" applyBorder="1" applyAlignment="1">
      <alignment horizontal="center" vertical="center" wrapText="1"/>
      <protection/>
    </xf>
    <xf numFmtId="3" fontId="2" fillId="0" borderId="172" xfId="75" applyNumberFormat="1" applyFont="1" applyBorder="1" applyAlignment="1">
      <alignment horizontal="right" vertical="center" wrapText="1"/>
      <protection/>
    </xf>
    <xf numFmtId="3" fontId="2" fillId="0" borderId="0" xfId="75" applyNumberFormat="1" applyFont="1" applyBorder="1" applyAlignment="1">
      <alignment horizontal="right" vertical="center" wrapText="1"/>
      <protection/>
    </xf>
    <xf numFmtId="3" fontId="2" fillId="0" borderId="47" xfId="75" applyNumberFormat="1" applyFont="1" applyFill="1" applyBorder="1" applyAlignment="1">
      <alignment horizontal="right" vertical="center" wrapText="1"/>
      <protection/>
    </xf>
    <xf numFmtId="0" fontId="2" fillId="0" borderId="47" xfId="74" applyFont="1" applyFill="1" applyBorder="1" applyAlignment="1">
      <alignment wrapText="1"/>
      <protection/>
    </xf>
    <xf numFmtId="0" fontId="2" fillId="34" borderId="0" xfId="84" applyFont="1" applyFill="1" applyBorder="1" applyAlignment="1">
      <alignment vertical="center"/>
      <protection/>
    </xf>
    <xf numFmtId="0" fontId="2" fillId="0" borderId="34" xfId="74" applyFont="1" applyFill="1" applyBorder="1" applyAlignment="1">
      <alignment wrapText="1"/>
      <protection/>
    </xf>
    <xf numFmtId="3" fontId="19" fillId="0" borderId="103" xfId="84" applyNumberFormat="1" applyFont="1" applyFill="1" applyBorder="1" applyAlignment="1">
      <alignment horizontal="right" vertical="center" wrapText="1"/>
      <protection/>
    </xf>
    <xf numFmtId="3" fontId="19" fillId="0" borderId="173" xfId="84" applyNumberFormat="1" applyFont="1" applyFill="1" applyBorder="1" applyAlignment="1">
      <alignment horizontal="right" vertical="center" wrapText="1"/>
      <protection/>
    </xf>
    <xf numFmtId="3" fontId="19" fillId="0" borderId="45" xfId="84" applyNumberFormat="1" applyFont="1" applyFill="1" applyBorder="1" applyAlignment="1">
      <alignment horizontal="right" vertical="center" wrapText="1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/>
      <protection/>
    </xf>
    <xf numFmtId="3" fontId="2" fillId="0" borderId="62" xfId="83" applyNumberFormat="1" applyFont="1" applyFill="1" applyBorder="1" applyAlignment="1">
      <alignment vertical="center" wrapText="1"/>
      <protection/>
    </xf>
    <xf numFmtId="3" fontId="2" fillId="0" borderId="165" xfId="83" applyNumberFormat="1" applyFont="1" applyFill="1" applyBorder="1" applyAlignment="1">
      <alignment vertical="center"/>
      <protection/>
    </xf>
    <xf numFmtId="3" fontId="2" fillId="0" borderId="118" xfId="83" applyNumberFormat="1" applyFont="1" applyFill="1" applyBorder="1" applyAlignment="1">
      <alignment vertical="center"/>
      <protection/>
    </xf>
    <xf numFmtId="3" fontId="2" fillId="0" borderId="33" xfId="83" applyNumberFormat="1" applyFont="1" applyFill="1" applyBorder="1" applyAlignment="1">
      <alignment vertical="center"/>
      <protection/>
    </xf>
    <xf numFmtId="3" fontId="2" fillId="0" borderId="26" xfId="83" applyNumberFormat="1" applyFont="1" applyFill="1" applyBorder="1" applyAlignment="1">
      <alignment vertical="center" wrapText="1"/>
      <protection/>
    </xf>
    <xf numFmtId="0" fontId="2" fillId="0" borderId="26" xfId="84" applyFont="1" applyFill="1" applyBorder="1" applyAlignment="1">
      <alignment horizontal="left" vertical="center"/>
      <protection/>
    </xf>
    <xf numFmtId="3" fontId="2" fillId="0" borderId="33" xfId="84" applyNumberFormat="1" applyFont="1" applyFill="1" applyBorder="1" applyAlignment="1">
      <alignment horizontal="right" vertical="center" wrapText="1"/>
      <protection/>
    </xf>
    <xf numFmtId="0" fontId="2" fillId="0" borderId="64" xfId="84" applyFont="1" applyFill="1" applyBorder="1" applyAlignment="1">
      <alignment vertical="center" wrapText="1"/>
      <protection/>
    </xf>
    <xf numFmtId="3" fontId="2" fillId="0" borderId="64" xfId="84" applyNumberFormat="1" applyFont="1" applyFill="1" applyBorder="1" applyAlignment="1">
      <alignment horizontal="right" vertical="center" wrapText="1"/>
      <protection/>
    </xf>
    <xf numFmtId="3" fontId="4" fillId="0" borderId="98" xfId="84" applyNumberFormat="1" applyFont="1" applyFill="1" applyBorder="1" applyAlignment="1">
      <alignment horizontal="right" vertical="center" wrapText="1"/>
      <protection/>
    </xf>
    <xf numFmtId="0" fontId="2" fillId="0" borderId="0" xfId="76" applyFont="1" applyFill="1" applyBorder="1" applyAlignment="1">
      <alignment horizontal="center"/>
      <protection/>
    </xf>
    <xf numFmtId="14" fontId="2" fillId="0" borderId="46" xfId="75" applyNumberFormat="1" applyFont="1" applyBorder="1" applyAlignment="1">
      <alignment horizontal="center" vertical="center" wrapText="1"/>
      <protection/>
    </xf>
    <xf numFmtId="3" fontId="2" fillId="0" borderId="117" xfId="74" applyNumberFormat="1" applyFont="1" applyFill="1" applyBorder="1" applyAlignment="1">
      <alignment wrapText="1"/>
      <protection/>
    </xf>
    <xf numFmtId="3" fontId="2" fillId="0" borderId="117" xfId="74" applyNumberFormat="1" applyFont="1" applyFill="1" applyBorder="1" applyAlignment="1">
      <alignment vertical="center" wrapText="1"/>
      <protection/>
    </xf>
    <xf numFmtId="0" fontId="2" fillId="0" borderId="64" xfId="84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 wrapText="1"/>
    </xf>
    <xf numFmtId="3" fontId="13" fillId="0" borderId="108" xfId="81" applyNumberFormat="1" applyFont="1" applyFill="1" applyBorder="1" applyAlignment="1">
      <alignment horizontal="center" vertical="center"/>
      <protection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3" fontId="10" fillId="0" borderId="62" xfId="0" applyNumberFormat="1" applyFont="1" applyFill="1" applyBorder="1" applyAlignment="1">
      <alignment horizontal="center" vertical="center"/>
    </xf>
    <xf numFmtId="3" fontId="2" fillId="0" borderId="0" xfId="84" applyNumberFormat="1" applyFont="1" applyFill="1" applyBorder="1" applyAlignment="1">
      <alignment horizontal="right"/>
      <protection/>
    </xf>
    <xf numFmtId="3" fontId="5" fillId="0" borderId="0" xfId="84" applyNumberFormat="1" applyFont="1" applyFill="1" applyBorder="1" applyAlignment="1">
      <alignment horizontal="right"/>
      <protection/>
    </xf>
    <xf numFmtId="3" fontId="2" fillId="0" borderId="0" xfId="75" applyNumberFormat="1" applyFont="1" applyAlignment="1">
      <alignment horizontal="left" wrapText="1"/>
      <protection/>
    </xf>
    <xf numFmtId="0" fontId="2" fillId="0" borderId="0" xfId="0" applyFont="1" applyFill="1" applyBorder="1" applyAlignment="1">
      <alignment horizontal="left" vertical="top"/>
    </xf>
    <xf numFmtId="164" fontId="2" fillId="0" borderId="174" xfId="81" applyNumberFormat="1" applyFont="1" applyFill="1" applyBorder="1" applyAlignment="1">
      <alignment wrapText="1"/>
      <protection/>
    </xf>
    <xf numFmtId="4" fontId="2" fillId="0" borderId="174" xfId="0" applyNumberFormat="1" applyFont="1" applyFill="1" applyBorder="1" applyAlignment="1">
      <alignment vertical="center"/>
    </xf>
    <xf numFmtId="4" fontId="6" fillId="0" borderId="175" xfId="0" applyNumberFormat="1" applyFont="1" applyFill="1" applyBorder="1" applyAlignment="1">
      <alignment horizontal="center" vertical="center"/>
    </xf>
    <xf numFmtId="3" fontId="2" fillId="0" borderId="0" xfId="70" applyNumberFormat="1" applyFont="1" applyFill="1" applyBorder="1" applyAlignment="1">
      <alignment horizontal="left" wrapText="1" indent="3"/>
      <protection/>
    </xf>
    <xf numFmtId="3" fontId="2" fillId="0" borderId="0" xfId="70" applyNumberFormat="1" applyFont="1" applyFill="1" applyBorder="1" applyAlignment="1">
      <alignment vertical="center"/>
      <protection/>
    </xf>
    <xf numFmtId="3" fontId="2" fillId="0" borderId="55" xfId="70" applyNumberFormat="1" applyFont="1" applyFill="1" applyBorder="1" applyAlignment="1">
      <alignment vertical="center"/>
      <protection/>
    </xf>
    <xf numFmtId="0" fontId="2" fillId="0" borderId="26" xfId="84" applyFont="1" applyFill="1" applyBorder="1" applyAlignment="1">
      <alignment horizontal="left" vertical="top" wrapText="1"/>
      <protection/>
    </xf>
    <xf numFmtId="3" fontId="13" fillId="0" borderId="0" xfId="0" applyNumberFormat="1" applyFont="1" applyFill="1" applyBorder="1" applyAlignment="1">
      <alignment horizontal="right"/>
    </xf>
    <xf numFmtId="3" fontId="2" fillId="0" borderId="176" xfId="83" applyNumberFormat="1" applyFont="1" applyFill="1" applyBorder="1" applyAlignment="1">
      <alignment vertical="center"/>
      <protection/>
    </xf>
    <xf numFmtId="3" fontId="2" fillId="0" borderId="159" xfId="83" applyNumberFormat="1" applyFont="1" applyFill="1" applyBorder="1" applyAlignment="1">
      <alignment vertical="center"/>
      <protection/>
    </xf>
    <xf numFmtId="3" fontId="4" fillId="0" borderId="159" xfId="84" applyNumberFormat="1" applyFont="1" applyFill="1" applyBorder="1" applyAlignment="1">
      <alignment vertical="center"/>
      <protection/>
    </xf>
    <xf numFmtId="3" fontId="2" fillId="0" borderId="159" xfId="84" applyNumberFormat="1" applyFont="1" applyFill="1" applyBorder="1" applyAlignment="1">
      <alignment/>
      <protection/>
    </xf>
    <xf numFmtId="3" fontId="2" fillId="0" borderId="159" xfId="84" applyNumberFormat="1" applyFont="1" applyFill="1" applyBorder="1" applyAlignment="1">
      <alignment vertical="center"/>
      <protection/>
    </xf>
    <xf numFmtId="3" fontId="2" fillId="0" borderId="159" xfId="84" applyNumberFormat="1" applyFont="1" applyFill="1" applyBorder="1" applyAlignment="1">
      <alignment horizontal="right" vertical="center" wrapText="1"/>
      <protection/>
    </xf>
    <xf numFmtId="3" fontId="2" fillId="0" borderId="177" xfId="84" applyNumberFormat="1" applyFont="1" applyFill="1" applyBorder="1" applyAlignment="1">
      <alignment horizontal="right" vertical="center" wrapText="1"/>
      <protection/>
    </xf>
    <xf numFmtId="3" fontId="4" fillId="0" borderId="178" xfId="84" applyNumberFormat="1" applyFont="1" applyFill="1" applyBorder="1" applyAlignment="1">
      <alignment horizontal="right" vertical="center" wrapText="1"/>
      <protection/>
    </xf>
    <xf numFmtId="3" fontId="4" fillId="0" borderId="179" xfId="84" applyNumberFormat="1" applyFont="1" applyFill="1" applyBorder="1" applyAlignment="1">
      <alignment horizontal="right" vertical="center" wrapText="1"/>
      <protection/>
    </xf>
    <xf numFmtId="0" fontId="2" fillId="0" borderId="25" xfId="84" applyFont="1" applyFill="1" applyBorder="1" applyAlignment="1">
      <alignment horizontal="center" vertical="top"/>
      <protection/>
    </xf>
    <xf numFmtId="3" fontId="2" fillId="0" borderId="63" xfId="83" applyNumberFormat="1" applyFont="1" applyFill="1" applyBorder="1" applyAlignment="1">
      <alignment vertical="center"/>
      <protection/>
    </xf>
    <xf numFmtId="3" fontId="2" fillId="0" borderId="27" xfId="83" applyNumberFormat="1" applyFont="1" applyFill="1" applyBorder="1" applyAlignment="1">
      <alignment vertical="center"/>
      <protection/>
    </xf>
    <xf numFmtId="3" fontId="2" fillId="0" borderId="27" xfId="84" applyNumberFormat="1" applyFont="1" applyFill="1" applyBorder="1" applyAlignment="1">
      <alignment/>
      <protection/>
    </xf>
    <xf numFmtId="3" fontId="2" fillId="0" borderId="27" xfId="84" applyNumberFormat="1" applyFont="1" applyFill="1" applyBorder="1" applyAlignment="1">
      <alignment vertical="center"/>
      <protection/>
    </xf>
    <xf numFmtId="3" fontId="2" fillId="0" borderId="27" xfId="84" applyNumberFormat="1" applyFont="1" applyFill="1" applyBorder="1" applyAlignment="1">
      <alignment horizontal="right" vertical="center" wrapText="1"/>
      <protection/>
    </xf>
    <xf numFmtId="0" fontId="2" fillId="0" borderId="14" xfId="84" applyFont="1" applyFill="1" applyBorder="1" applyAlignment="1">
      <alignment horizontal="center" vertical="center"/>
      <protection/>
    </xf>
    <xf numFmtId="3" fontId="4" fillId="0" borderId="39" xfId="84" applyNumberFormat="1" applyFont="1" applyFill="1" applyBorder="1" applyAlignment="1">
      <alignment horizontal="right" vertical="center" wrapText="1"/>
      <protection/>
    </xf>
    <xf numFmtId="0" fontId="2" fillId="0" borderId="38" xfId="84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>
      <alignment horizontal="center" vertical="center"/>
      <protection/>
    </xf>
    <xf numFmtId="0" fontId="4" fillId="0" borderId="0" xfId="76" applyFont="1" applyFill="1" applyBorder="1" applyAlignment="1">
      <alignment horizontal="center" vertical="center"/>
      <protection/>
    </xf>
    <xf numFmtId="3" fontId="12" fillId="0" borderId="37" xfId="71" applyNumberFormat="1" applyFont="1" applyFill="1" applyBorder="1" applyAlignment="1">
      <alignment horizontal="center"/>
      <protection/>
    </xf>
    <xf numFmtId="3" fontId="5" fillId="0" borderId="0" xfId="71" applyNumberFormat="1" applyFont="1" applyFill="1" applyAlignment="1">
      <alignment horizontal="center"/>
      <protection/>
    </xf>
    <xf numFmtId="3" fontId="10" fillId="0" borderId="152" xfId="71" applyNumberFormat="1" applyFont="1" applyFill="1" applyBorder="1" applyAlignment="1">
      <alignment horizontal="center" vertical="center"/>
      <protection/>
    </xf>
    <xf numFmtId="3" fontId="10" fillId="0" borderId="153" xfId="71" applyNumberFormat="1" applyFont="1" applyFill="1" applyBorder="1" applyAlignment="1">
      <alignment horizontal="center"/>
      <protection/>
    </xf>
    <xf numFmtId="0" fontId="10" fillId="0" borderId="153" xfId="86" applyFont="1" applyFill="1" applyBorder="1" applyAlignment="1">
      <alignment wrapText="1"/>
      <protection/>
    </xf>
    <xf numFmtId="3" fontId="10" fillId="0" borderId="180" xfId="71" applyNumberFormat="1" applyFont="1" applyFill="1" applyBorder="1" applyAlignment="1">
      <alignment horizontal="center"/>
      <protection/>
    </xf>
    <xf numFmtId="3" fontId="13" fillId="0" borderId="181" xfId="71" applyNumberFormat="1" applyFont="1" applyFill="1" applyBorder="1" applyAlignment="1">
      <alignment horizontal="right" vertical="center"/>
      <protection/>
    </xf>
    <xf numFmtId="3" fontId="10" fillId="0" borderId="181" xfId="0" applyNumberFormat="1" applyFont="1" applyFill="1" applyBorder="1" applyAlignment="1">
      <alignment horizontal="right" vertical="center" wrapText="1"/>
    </xf>
    <xf numFmtId="3" fontId="10" fillId="0" borderId="182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0" xfId="71" applyNumberFormat="1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3" fontId="29" fillId="0" borderId="0" xfId="84" applyNumberFormat="1" applyFont="1" applyFill="1" applyBorder="1" applyAlignment="1">
      <alignment horizontal="center" vertical="center"/>
      <protection/>
    </xf>
    <xf numFmtId="0" fontId="5" fillId="0" borderId="0" xfId="76" applyFont="1" applyFill="1" applyBorder="1" applyAlignment="1">
      <alignment horizontal="right" vertical="center" wrapText="1"/>
      <protection/>
    </xf>
    <xf numFmtId="0" fontId="2" fillId="0" borderId="61" xfId="74" applyFont="1" applyFill="1" applyBorder="1" applyAlignment="1">
      <alignment vertical="center" wrapText="1"/>
      <protection/>
    </xf>
    <xf numFmtId="0" fontId="2" fillId="0" borderId="25" xfId="74" applyFont="1" applyFill="1" applyBorder="1" applyAlignment="1">
      <alignment vertical="center" wrapText="1"/>
      <protection/>
    </xf>
    <xf numFmtId="0" fontId="4" fillId="0" borderId="21" xfId="76" applyFont="1" applyFill="1" applyBorder="1" applyAlignment="1">
      <alignment vertical="center" wrapText="1"/>
      <protection/>
    </xf>
    <xf numFmtId="0" fontId="2" fillId="0" borderId="15" xfId="76" applyFont="1" applyFill="1" applyBorder="1" applyAlignment="1">
      <alignment horizontal="center"/>
      <protection/>
    </xf>
    <xf numFmtId="2" fontId="4" fillId="0" borderId="21" xfId="76" applyNumberFormat="1" applyFont="1" applyFill="1" applyBorder="1" applyAlignment="1">
      <alignment horizontal="center" vertical="center" wrapText="1"/>
      <protection/>
    </xf>
    <xf numFmtId="0" fontId="83" fillId="0" borderId="69" xfId="74" applyFont="1" applyFill="1" applyBorder="1" applyAlignment="1">
      <alignment vertical="center" wrapText="1"/>
      <protection/>
    </xf>
    <xf numFmtId="3" fontId="4" fillId="0" borderId="64" xfId="76" applyNumberFormat="1" applyFont="1" applyFill="1" applyBorder="1" applyAlignment="1">
      <alignment vertical="center"/>
      <protection/>
    </xf>
    <xf numFmtId="3" fontId="4" fillId="0" borderId="65" xfId="76" applyNumberFormat="1" applyFont="1" applyFill="1" applyBorder="1" applyAlignment="1">
      <alignment vertical="center"/>
      <protection/>
    </xf>
    <xf numFmtId="0" fontId="4" fillId="0" borderId="90" xfId="76" applyFont="1" applyFill="1" applyBorder="1" applyAlignment="1">
      <alignment vertical="center" wrapText="1"/>
      <protection/>
    </xf>
    <xf numFmtId="166" fontId="4" fillId="0" borderId="75" xfId="45" applyNumberFormat="1" applyFont="1" applyFill="1" applyBorder="1" applyAlignment="1">
      <alignment horizontal="right" vertical="center" wrapText="1"/>
    </xf>
    <xf numFmtId="3" fontId="4" fillId="0" borderId="76" xfId="76" applyNumberFormat="1" applyFont="1" applyFill="1" applyBorder="1" applyAlignment="1">
      <alignment vertical="center"/>
      <protection/>
    </xf>
    <xf numFmtId="0" fontId="2" fillId="0" borderId="183" xfId="77" applyFont="1" applyFill="1" applyBorder="1" applyAlignment="1">
      <alignment horizontal="center" vertical="center" wrapText="1"/>
      <protection/>
    </xf>
    <xf numFmtId="3" fontId="2" fillId="0" borderId="35" xfId="79" applyNumberFormat="1" applyFont="1" applyFill="1" applyBorder="1" applyAlignment="1">
      <alignment horizontal="right" vertical="center"/>
      <protection/>
    </xf>
    <xf numFmtId="3" fontId="2" fillId="0" borderId="27" xfId="44" applyNumberFormat="1" applyFont="1" applyFill="1" applyBorder="1" applyAlignment="1">
      <alignment horizontal="right" vertical="center"/>
    </xf>
    <xf numFmtId="3" fontId="2" fillId="0" borderId="65" xfId="44" applyNumberFormat="1" applyFont="1" applyFill="1" applyBorder="1" applyAlignment="1">
      <alignment horizontal="right" vertical="center"/>
    </xf>
    <xf numFmtId="3" fontId="2" fillId="0" borderId="184" xfId="44" applyNumberFormat="1" applyFont="1" applyFill="1" applyBorder="1" applyAlignment="1">
      <alignment horizontal="right" vertical="center"/>
    </xf>
    <xf numFmtId="3" fontId="4" fillId="0" borderId="185" xfId="80" applyNumberFormat="1" applyFont="1" applyFill="1" applyBorder="1" applyAlignment="1">
      <alignment vertical="center"/>
      <protection/>
    </xf>
    <xf numFmtId="3" fontId="4" fillId="0" borderId="186" xfId="84" applyNumberFormat="1" applyFont="1" applyFill="1" applyBorder="1" applyAlignment="1">
      <alignment horizontal="right" vertical="center" wrapText="1"/>
      <protection/>
    </xf>
    <xf numFmtId="0" fontId="2" fillId="0" borderId="26" xfId="74" applyFont="1" applyFill="1" applyBorder="1" applyAlignment="1">
      <alignment shrinkToFit="1"/>
      <protection/>
    </xf>
    <xf numFmtId="0" fontId="2" fillId="0" borderId="26" xfId="84" applyFont="1" applyFill="1" applyBorder="1" applyAlignment="1">
      <alignment horizontal="left" indent="1" shrinkToFit="1"/>
      <protection/>
    </xf>
    <xf numFmtId="3" fontId="10" fillId="0" borderId="105" xfId="71" applyNumberFormat="1" applyFont="1" applyFill="1" applyBorder="1" applyAlignment="1">
      <alignment wrapText="1"/>
      <protection/>
    </xf>
    <xf numFmtId="3" fontId="10" fillId="0" borderId="67" xfId="0" applyNumberFormat="1" applyFont="1" applyFill="1" applyBorder="1" applyAlignment="1">
      <alignment/>
    </xf>
    <xf numFmtId="3" fontId="10" fillId="0" borderId="79" xfId="0" applyNumberFormat="1" applyFont="1" applyFill="1" applyBorder="1" applyAlignment="1">
      <alignment/>
    </xf>
    <xf numFmtId="3" fontId="10" fillId="0" borderId="70" xfId="71" applyNumberFormat="1" applyFont="1" applyFill="1" applyBorder="1" applyAlignment="1">
      <alignment horizontal="right"/>
      <protection/>
    </xf>
    <xf numFmtId="3" fontId="10" fillId="0" borderId="170" xfId="71" applyNumberFormat="1" applyFont="1" applyFill="1" applyBorder="1" applyAlignment="1">
      <alignment horizontal="right"/>
      <protection/>
    </xf>
    <xf numFmtId="3" fontId="10" fillId="0" borderId="153" xfId="71" applyNumberFormat="1" applyFont="1" applyFill="1" applyBorder="1" applyAlignment="1">
      <alignment horizontal="right"/>
      <protection/>
    </xf>
    <xf numFmtId="3" fontId="10" fillId="0" borderId="187" xfId="71" applyNumberFormat="1" applyFont="1" applyFill="1" applyBorder="1" applyAlignment="1">
      <alignment horizontal="right"/>
      <protection/>
    </xf>
    <xf numFmtId="0" fontId="27" fillId="0" borderId="26" xfId="84" applyFont="1" applyFill="1" applyBorder="1" applyAlignment="1">
      <alignment horizontal="left"/>
      <protection/>
    </xf>
    <xf numFmtId="0" fontId="4" fillId="0" borderId="0" xfId="84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 vertical="center"/>
      <protection/>
    </xf>
    <xf numFmtId="0" fontId="32" fillId="0" borderId="26" xfId="84" applyFont="1" applyFill="1" applyBorder="1" applyAlignment="1">
      <alignment vertical="center" wrapText="1"/>
      <protection/>
    </xf>
    <xf numFmtId="0" fontId="4" fillId="0" borderId="0" xfId="84" applyFont="1" applyFill="1" applyBorder="1" applyAlignment="1">
      <alignment vertical="center" wrapText="1"/>
      <protection/>
    </xf>
    <xf numFmtId="3" fontId="2" fillId="0" borderId="47" xfId="75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73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88" xfId="0" applyFont="1" applyBorder="1" applyAlignment="1">
      <alignment horizontal="center" vertical="center" wrapText="1"/>
    </xf>
    <xf numFmtId="0" fontId="4" fillId="0" borderId="189" xfId="0" applyFont="1" applyBorder="1" applyAlignment="1">
      <alignment horizontal="center" vertical="center" wrapText="1"/>
    </xf>
    <xf numFmtId="3" fontId="4" fillId="0" borderId="190" xfId="0" applyNumberFormat="1" applyFont="1" applyBorder="1" applyAlignment="1">
      <alignment horizontal="center" vertical="center"/>
    </xf>
    <xf numFmtId="3" fontId="4" fillId="0" borderId="19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73" applyNumberFormat="1" applyFont="1" applyAlignment="1">
      <alignment horizontal="right" vertical="center"/>
      <protection/>
    </xf>
    <xf numFmtId="0" fontId="4" fillId="0" borderId="0" xfId="73" applyFont="1" applyAlignment="1">
      <alignment horizontal="center"/>
      <protection/>
    </xf>
    <xf numFmtId="3" fontId="2" fillId="0" borderId="0" xfId="70" applyNumberFormat="1" applyFont="1" applyFill="1" applyAlignment="1">
      <alignment horizontal="left"/>
      <protection/>
    </xf>
    <xf numFmtId="3" fontId="4" fillId="0" borderId="0" xfId="70" applyNumberFormat="1" applyFont="1" applyFill="1" applyAlignment="1">
      <alignment horizontal="center" vertical="center"/>
      <protection/>
    </xf>
    <xf numFmtId="3" fontId="13" fillId="0" borderId="40" xfId="0" applyNumberFormat="1" applyFont="1" applyFill="1" applyBorder="1" applyAlignment="1">
      <alignment horizontal="center" vertical="center" wrapText="1"/>
    </xf>
    <xf numFmtId="3" fontId="13" fillId="0" borderId="41" xfId="0" applyNumberFormat="1" applyFont="1" applyFill="1" applyBorder="1" applyAlignment="1">
      <alignment horizontal="center" vertical="center" wrapText="1"/>
    </xf>
    <xf numFmtId="3" fontId="13" fillId="0" borderId="98" xfId="0" applyNumberFormat="1" applyFont="1" applyFill="1" applyBorder="1" applyAlignment="1">
      <alignment horizontal="center" vertical="center"/>
    </xf>
    <xf numFmtId="3" fontId="13" fillId="0" borderId="179" xfId="0" applyNumberFormat="1" applyFont="1" applyFill="1" applyBorder="1" applyAlignment="1">
      <alignment horizontal="center" vertical="center"/>
    </xf>
    <xf numFmtId="3" fontId="13" fillId="0" borderId="62" xfId="81" applyNumberFormat="1" applyFont="1" applyFill="1" applyBorder="1" applyAlignment="1">
      <alignment horizontal="left" wrapText="1"/>
      <protection/>
    </xf>
    <xf numFmtId="3" fontId="13" fillId="0" borderId="98" xfId="81" applyNumberFormat="1" applyFont="1" applyFill="1" applyBorder="1" applyAlignment="1">
      <alignment horizontal="center" vertical="center"/>
      <protection/>
    </xf>
    <xf numFmtId="3" fontId="13" fillId="0" borderId="179" xfId="81" applyNumberFormat="1" applyFont="1" applyFill="1" applyBorder="1" applyAlignment="1">
      <alignment horizontal="center" vertical="center"/>
      <protection/>
    </xf>
    <xf numFmtId="3" fontId="10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 vertical="center"/>
    </xf>
    <xf numFmtId="3" fontId="6" fillId="0" borderId="188" xfId="0" applyNumberFormat="1" applyFont="1" applyFill="1" applyBorder="1" applyAlignment="1">
      <alignment horizontal="center" vertical="center" textRotation="90"/>
    </xf>
    <xf numFmtId="3" fontId="6" fillId="0" borderId="189" xfId="0" applyNumberFormat="1" applyFont="1" applyFill="1" applyBorder="1" applyAlignment="1">
      <alignment horizontal="center" vertical="center" textRotation="90"/>
    </xf>
    <xf numFmtId="3" fontId="6" fillId="0" borderId="190" xfId="0" applyNumberFormat="1" applyFont="1" applyFill="1" applyBorder="1" applyAlignment="1">
      <alignment horizontal="center" vertical="center" textRotation="90"/>
    </xf>
    <xf numFmtId="0" fontId="14" fillId="0" borderId="191" xfId="0" applyFont="1" applyFill="1" applyBorder="1" applyAlignment="1">
      <alignment horizontal="center" vertical="center"/>
    </xf>
    <xf numFmtId="3" fontId="11" fillId="0" borderId="190" xfId="0" applyNumberFormat="1" applyFont="1" applyFill="1" applyBorder="1" applyAlignment="1">
      <alignment horizontal="center" vertical="center"/>
    </xf>
    <xf numFmtId="3" fontId="11" fillId="0" borderId="191" xfId="0" applyNumberFormat="1" applyFont="1" applyFill="1" applyBorder="1" applyAlignment="1">
      <alignment horizontal="center" vertical="center"/>
    </xf>
    <xf numFmtId="3" fontId="10" fillId="0" borderId="192" xfId="0" applyNumberFormat="1" applyFont="1" applyFill="1" applyBorder="1" applyAlignment="1">
      <alignment horizontal="center" vertical="center"/>
    </xf>
    <xf numFmtId="3" fontId="10" fillId="0" borderId="192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0" fillId="0" borderId="70" xfId="0" applyNumberFormat="1" applyFont="1" applyFill="1" applyBorder="1" applyAlignment="1">
      <alignment horizontal="left" vertical="center" wrapText="1"/>
    </xf>
    <xf numFmtId="3" fontId="13" fillId="0" borderId="193" xfId="0" applyNumberFormat="1" applyFont="1" applyFill="1" applyBorder="1" applyAlignment="1">
      <alignment horizontal="center" vertical="center"/>
    </xf>
    <xf numFmtId="3" fontId="13" fillId="0" borderId="194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3" fontId="6" fillId="0" borderId="190" xfId="0" applyNumberFormat="1" applyFont="1" applyFill="1" applyBorder="1" applyAlignment="1">
      <alignment horizontal="center" vertical="center" wrapText="1"/>
    </xf>
    <xf numFmtId="3" fontId="6" fillId="0" borderId="191" xfId="0" applyNumberFormat="1" applyFont="1" applyFill="1" applyBorder="1" applyAlignment="1">
      <alignment horizontal="center" vertical="center" wrapText="1"/>
    </xf>
    <xf numFmtId="3" fontId="6" fillId="0" borderId="195" xfId="0" applyNumberFormat="1" applyFont="1" applyFill="1" applyBorder="1" applyAlignment="1">
      <alignment horizontal="center" vertical="center" wrapText="1"/>
    </xf>
    <xf numFmtId="3" fontId="6" fillId="0" borderId="148" xfId="0" applyNumberFormat="1" applyFont="1" applyFill="1" applyBorder="1" applyAlignment="1">
      <alignment horizontal="center" vertical="center" wrapText="1"/>
    </xf>
    <xf numFmtId="3" fontId="10" fillId="0" borderId="33" xfId="81" applyNumberFormat="1" applyFont="1" applyFill="1" applyBorder="1" applyAlignment="1">
      <alignment horizontal="left" vertical="top" wrapText="1"/>
      <protection/>
    </xf>
    <xf numFmtId="3" fontId="10" fillId="0" borderId="159" xfId="81" applyNumberFormat="1" applyFont="1" applyFill="1" applyBorder="1" applyAlignment="1">
      <alignment horizontal="left" vertical="top" wrapText="1"/>
      <protection/>
    </xf>
    <xf numFmtId="3" fontId="13" fillId="0" borderId="34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left" vertical="center"/>
    </xf>
    <xf numFmtId="3" fontId="12" fillId="0" borderId="62" xfId="0" applyNumberFormat="1" applyFont="1" applyFill="1" applyBorder="1" applyAlignment="1">
      <alignment horizontal="left" vertical="center"/>
    </xf>
    <xf numFmtId="3" fontId="13" fillId="0" borderId="108" xfId="81" applyNumberFormat="1" applyFont="1" applyFill="1" applyBorder="1" applyAlignment="1">
      <alignment horizontal="center" vertical="center"/>
      <protection/>
    </xf>
    <xf numFmtId="3" fontId="10" fillId="0" borderId="0" xfId="0" applyNumberFormat="1" applyFont="1" applyFill="1" applyBorder="1" applyAlignment="1">
      <alignment horizontal="left" vertical="top"/>
    </xf>
    <xf numFmtId="3" fontId="12" fillId="0" borderId="25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3" fontId="12" fillId="0" borderId="25" xfId="0" applyNumberFormat="1" applyFont="1" applyFill="1" applyBorder="1" applyAlignment="1">
      <alignment horizontal="left" vertical="top" wrapText="1"/>
    </xf>
    <xf numFmtId="3" fontId="12" fillId="0" borderId="26" xfId="0" applyNumberFormat="1" applyFont="1" applyFill="1" applyBorder="1" applyAlignment="1">
      <alignment horizontal="left" vertical="top" wrapText="1"/>
    </xf>
    <xf numFmtId="3" fontId="10" fillId="0" borderId="53" xfId="0" applyNumberFormat="1" applyFont="1" applyFill="1" applyBorder="1" applyAlignment="1">
      <alignment horizontal="left" vertical="top"/>
    </xf>
    <xf numFmtId="3" fontId="13" fillId="0" borderId="118" xfId="81" applyNumberFormat="1" applyFont="1" applyFill="1" applyBorder="1" applyAlignment="1">
      <alignment horizontal="center" vertical="center"/>
      <protection/>
    </xf>
    <xf numFmtId="3" fontId="13" fillId="0" borderId="176" xfId="81" applyNumberFormat="1" applyFont="1" applyFill="1" applyBorder="1" applyAlignment="1">
      <alignment horizontal="center" vertical="center"/>
      <protection/>
    </xf>
    <xf numFmtId="3" fontId="13" fillId="0" borderId="62" xfId="0" applyNumberFormat="1" applyFont="1" applyFill="1" applyBorder="1" applyAlignment="1">
      <alignment horizontal="left"/>
    </xf>
    <xf numFmtId="3" fontId="10" fillId="0" borderId="192" xfId="0" applyNumberFormat="1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3" fontId="10" fillId="0" borderId="155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55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156" xfId="0" applyNumberFormat="1" applyFont="1" applyFill="1" applyBorder="1" applyAlignment="1">
      <alignment horizontal="center" vertical="center"/>
    </xf>
    <xf numFmtId="3" fontId="10" fillId="0" borderId="192" xfId="70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right"/>
    </xf>
    <xf numFmtId="3" fontId="10" fillId="0" borderId="192" xfId="0" applyNumberFormat="1" applyFont="1" applyFill="1" applyBorder="1" applyAlignment="1">
      <alignment horizontal="center" vertical="center" textRotation="90"/>
    </xf>
    <xf numFmtId="3" fontId="10" fillId="0" borderId="16" xfId="0" applyNumberFormat="1" applyFont="1" applyFill="1" applyBorder="1" applyAlignment="1">
      <alignment horizontal="center" vertical="center" textRotation="90"/>
    </xf>
    <xf numFmtId="3" fontId="13" fillId="0" borderId="196" xfId="0" applyNumberFormat="1" applyFont="1" applyFill="1" applyBorder="1" applyAlignment="1">
      <alignment horizontal="center" vertical="center" wrapText="1"/>
    </xf>
    <xf numFmtId="3" fontId="13" fillId="0" borderId="154" xfId="0" applyNumberFormat="1" applyFont="1" applyFill="1" applyBorder="1" applyAlignment="1">
      <alignment horizontal="center" vertical="center" wrapText="1"/>
    </xf>
    <xf numFmtId="3" fontId="13" fillId="0" borderId="192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0" fillId="0" borderId="33" xfId="81" applyNumberFormat="1" applyFont="1" applyFill="1" applyBorder="1" applyAlignment="1">
      <alignment horizontal="left" wrapText="1"/>
      <protection/>
    </xf>
    <xf numFmtId="3" fontId="10" fillId="0" borderId="159" xfId="81" applyNumberFormat="1" applyFont="1" applyFill="1" applyBorder="1" applyAlignment="1">
      <alignment horizontal="left" wrapText="1"/>
      <protection/>
    </xf>
    <xf numFmtId="3" fontId="6" fillId="0" borderId="0" xfId="0" applyNumberFormat="1" applyFont="1" applyFill="1" applyBorder="1" applyAlignment="1">
      <alignment horizontal="left" vertical="top"/>
    </xf>
    <xf numFmtId="3" fontId="13" fillId="0" borderId="197" xfId="71" applyNumberFormat="1" applyFont="1" applyFill="1" applyBorder="1" applyAlignment="1">
      <alignment horizontal="center" vertical="center" wrapText="1"/>
      <protection/>
    </xf>
    <xf numFmtId="3" fontId="13" fillId="0" borderId="198" xfId="71" applyNumberFormat="1" applyFont="1" applyFill="1" applyBorder="1" applyAlignment="1">
      <alignment horizontal="center" vertical="center" wrapText="1"/>
      <protection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3" fontId="10" fillId="0" borderId="0" xfId="71" applyNumberFormat="1" applyFont="1" applyFill="1" applyAlignment="1">
      <alignment horizontal="left"/>
      <protection/>
    </xf>
    <xf numFmtId="3" fontId="10" fillId="0" borderId="0" xfId="71" applyNumberFormat="1" applyFont="1" applyFill="1" applyAlignment="1">
      <alignment horizontal="right"/>
      <protection/>
    </xf>
    <xf numFmtId="3" fontId="13" fillId="0" borderId="0" xfId="71" applyNumberFormat="1" applyFont="1" applyFill="1" applyAlignment="1">
      <alignment horizontal="center"/>
      <protection/>
    </xf>
    <xf numFmtId="3" fontId="13" fillId="0" borderId="0" xfId="71" applyNumberFormat="1" applyFont="1" applyFill="1" applyAlignment="1">
      <alignment horizontal="center" vertical="center"/>
      <protection/>
    </xf>
    <xf numFmtId="3" fontId="5" fillId="0" borderId="0" xfId="71" applyNumberFormat="1" applyFont="1" applyFill="1" applyAlignment="1">
      <alignment horizontal="right"/>
      <protection/>
    </xf>
    <xf numFmtId="3" fontId="10" fillId="0" borderId="199" xfId="71" applyNumberFormat="1" applyFont="1" applyFill="1" applyBorder="1" applyAlignment="1">
      <alignment horizontal="center" vertical="center" wrapText="1"/>
      <protection/>
    </xf>
    <xf numFmtId="3" fontId="10" fillId="0" borderId="200" xfId="71" applyNumberFormat="1" applyFont="1" applyFill="1" applyBorder="1" applyAlignment="1">
      <alignment horizontal="center" vertical="center" wrapText="1"/>
      <protection/>
    </xf>
    <xf numFmtId="3" fontId="10" fillId="0" borderId="201" xfId="71" applyNumberFormat="1" applyFont="1" applyFill="1" applyBorder="1" applyAlignment="1">
      <alignment horizontal="center" vertical="center" textRotation="90"/>
      <protection/>
    </xf>
    <xf numFmtId="3" fontId="10" fillId="0" borderId="202" xfId="71" applyNumberFormat="1" applyFont="1" applyFill="1" applyBorder="1" applyAlignment="1">
      <alignment horizontal="center" vertical="center" textRotation="90"/>
      <protection/>
    </xf>
    <xf numFmtId="3" fontId="10" fillId="0" borderId="199" xfId="71" applyNumberFormat="1" applyFont="1" applyFill="1" applyBorder="1" applyAlignment="1">
      <alignment horizontal="center" vertical="center" textRotation="90"/>
      <protection/>
    </xf>
    <xf numFmtId="3" fontId="10" fillId="0" borderId="200" xfId="71" applyNumberFormat="1" applyFont="1" applyFill="1" applyBorder="1" applyAlignment="1">
      <alignment horizontal="center" vertical="center" textRotation="90"/>
      <protection/>
    </xf>
    <xf numFmtId="3" fontId="10" fillId="0" borderId="203" xfId="71" applyNumberFormat="1" applyFont="1" applyFill="1" applyBorder="1" applyAlignment="1">
      <alignment horizontal="center" vertical="center" wrapText="1"/>
      <protection/>
    </xf>
    <xf numFmtId="3" fontId="10" fillId="0" borderId="204" xfId="71" applyNumberFormat="1" applyFont="1" applyFill="1" applyBorder="1" applyAlignment="1">
      <alignment horizontal="center" vertical="center" wrapText="1"/>
      <protection/>
    </xf>
    <xf numFmtId="0" fontId="13" fillId="0" borderId="199" xfId="71" applyFont="1" applyFill="1" applyBorder="1" applyAlignment="1">
      <alignment horizontal="center" vertical="center" wrapText="1"/>
      <protection/>
    </xf>
    <xf numFmtId="0" fontId="13" fillId="0" borderId="200" xfId="71" applyFont="1" applyFill="1" applyBorder="1" applyAlignment="1">
      <alignment horizontal="center" vertical="center" wrapText="1"/>
      <protection/>
    </xf>
    <xf numFmtId="3" fontId="10" fillId="0" borderId="205" xfId="0" applyNumberFormat="1" applyFont="1" applyFill="1" applyBorder="1" applyAlignment="1">
      <alignment horizontal="center" vertical="center" textRotation="90" wrapText="1"/>
    </xf>
    <xf numFmtId="0" fontId="10" fillId="0" borderId="206" xfId="0" applyFont="1" applyFill="1" applyBorder="1" applyAlignment="1">
      <alignment horizontal="center" vertical="center" textRotation="90" wrapText="1"/>
    </xf>
    <xf numFmtId="3" fontId="4" fillId="0" borderId="0" xfId="71" applyNumberFormat="1" applyFont="1" applyFill="1" applyAlignment="1">
      <alignment horizontal="center" vertical="center"/>
      <protection/>
    </xf>
    <xf numFmtId="3" fontId="4" fillId="0" borderId="0" xfId="71" applyNumberFormat="1" applyFont="1" applyFill="1" applyAlignment="1">
      <alignment horizontal="center" vertical="center" wrapText="1"/>
      <protection/>
    </xf>
    <xf numFmtId="0" fontId="17" fillId="0" borderId="0" xfId="71" applyFont="1" applyFill="1" applyBorder="1" applyAlignment="1">
      <alignment horizontal="right" wrapText="1"/>
      <protection/>
    </xf>
    <xf numFmtId="0" fontId="4" fillId="0" borderId="201" xfId="71" applyFont="1" applyFill="1" applyBorder="1" applyAlignment="1">
      <alignment horizontal="center" vertical="center" wrapText="1"/>
      <protection/>
    </xf>
    <xf numFmtId="0" fontId="4" fillId="0" borderId="202" xfId="71" applyFont="1" applyFill="1" applyBorder="1" applyAlignment="1">
      <alignment horizontal="center" vertical="center" wrapText="1"/>
      <protection/>
    </xf>
    <xf numFmtId="3" fontId="2" fillId="0" borderId="186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0" fontId="4" fillId="0" borderId="98" xfId="74" applyFont="1" applyFill="1" applyBorder="1" applyAlignment="1">
      <alignment horizontal="center" vertical="center" wrapText="1"/>
      <protection/>
    </xf>
    <xf numFmtId="0" fontId="4" fillId="0" borderId="22" xfId="74" applyFont="1" applyFill="1" applyBorder="1" applyAlignment="1">
      <alignment horizontal="center" vertical="center" wrapText="1"/>
      <protection/>
    </xf>
    <xf numFmtId="0" fontId="4" fillId="0" borderId="179" xfId="74" applyFont="1" applyFill="1" applyBorder="1" applyAlignment="1">
      <alignment horizontal="center" vertical="center" wrapText="1"/>
      <protection/>
    </xf>
    <xf numFmtId="0" fontId="28" fillId="0" borderId="118" xfId="85" applyFont="1" applyFill="1" applyBorder="1" applyAlignment="1">
      <alignment horizontal="left"/>
      <protection/>
    </xf>
    <xf numFmtId="0" fontId="28" fillId="0" borderId="176" xfId="85" applyFont="1" applyFill="1" applyBorder="1" applyAlignment="1">
      <alignment horizontal="left"/>
      <protection/>
    </xf>
    <xf numFmtId="3" fontId="4" fillId="0" borderId="98" xfId="74" applyNumberFormat="1" applyFont="1" applyFill="1" applyBorder="1" applyAlignment="1">
      <alignment horizontal="center" vertical="center" wrapText="1"/>
      <protection/>
    </xf>
    <xf numFmtId="3" fontId="4" fillId="0" borderId="22" xfId="74" applyNumberFormat="1" applyFont="1" applyFill="1" applyBorder="1" applyAlignment="1">
      <alignment horizontal="center" vertical="center" wrapText="1"/>
      <protection/>
    </xf>
    <xf numFmtId="3" fontId="4" fillId="0" borderId="179" xfId="74" applyNumberFormat="1" applyFont="1" applyFill="1" applyBorder="1" applyAlignment="1">
      <alignment horizontal="center" vertical="center" wrapText="1"/>
      <protection/>
    </xf>
    <xf numFmtId="0" fontId="2" fillId="0" borderId="0" xfId="85" applyFont="1" applyFill="1" applyBorder="1" applyAlignment="1">
      <alignment horizontal="left" vertical="center"/>
      <protection/>
    </xf>
    <xf numFmtId="3" fontId="2" fillId="0" borderId="0" xfId="84" applyNumberFormat="1" applyFont="1" applyFill="1" applyBorder="1" applyAlignment="1">
      <alignment horizontal="right"/>
      <protection/>
    </xf>
    <xf numFmtId="0" fontId="4" fillId="0" borderId="0" xfId="84" applyFont="1" applyFill="1" applyBorder="1" applyAlignment="1">
      <alignment horizontal="center"/>
      <protection/>
    </xf>
    <xf numFmtId="0" fontId="4" fillId="0" borderId="0" xfId="85" applyFont="1" applyFill="1" applyBorder="1" applyAlignment="1">
      <alignment horizontal="center" vertical="center"/>
      <protection/>
    </xf>
    <xf numFmtId="0" fontId="28" fillId="0" borderId="118" xfId="85" applyFont="1" applyFill="1" applyBorder="1" applyAlignment="1">
      <alignment horizontal="left" wrapText="1"/>
      <protection/>
    </xf>
    <xf numFmtId="0" fontId="28" fillId="0" borderId="176" xfId="85" applyFont="1" applyFill="1" applyBorder="1" applyAlignment="1">
      <alignment horizontal="left" wrapText="1"/>
      <protection/>
    </xf>
    <xf numFmtId="0" fontId="28" fillId="0" borderId="207" xfId="74" applyFont="1" applyFill="1" applyBorder="1" applyAlignment="1">
      <alignment horizontal="left" wrapText="1"/>
      <protection/>
    </xf>
    <xf numFmtId="0" fontId="28" fillId="0" borderId="101" xfId="74" applyFont="1" applyFill="1" applyBorder="1" applyAlignment="1">
      <alignment horizontal="left" wrapText="1"/>
      <protection/>
    </xf>
    <xf numFmtId="3" fontId="2" fillId="0" borderId="53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top"/>
    </xf>
    <xf numFmtId="0" fontId="2" fillId="0" borderId="0" xfId="84" applyFont="1" applyFill="1" applyBorder="1" applyAlignment="1">
      <alignment horizontal="left" vertical="top"/>
      <protection/>
    </xf>
    <xf numFmtId="0" fontId="4" fillId="0" borderId="0" xfId="84" applyFont="1" applyFill="1" applyBorder="1" applyAlignment="1">
      <alignment horizontal="center" vertical="top"/>
      <protection/>
    </xf>
    <xf numFmtId="3" fontId="5" fillId="0" borderId="0" xfId="84" applyNumberFormat="1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3" fontId="4" fillId="0" borderId="186" xfId="72" applyNumberFormat="1" applyFont="1" applyFill="1" applyBorder="1" applyAlignment="1">
      <alignment horizontal="center" vertical="center" wrapText="1"/>
      <protection/>
    </xf>
    <xf numFmtId="3" fontId="4" fillId="0" borderId="185" xfId="72" applyNumberFormat="1" applyFont="1" applyFill="1" applyBorder="1" applyAlignment="1">
      <alignment horizontal="center" vertical="center" wrapText="1"/>
      <protection/>
    </xf>
    <xf numFmtId="3" fontId="4" fillId="0" borderId="178" xfId="72" applyNumberFormat="1" applyFont="1" applyFill="1" applyBorder="1" applyAlignment="1">
      <alignment horizontal="center" vertical="center" wrapText="1"/>
      <protection/>
    </xf>
    <xf numFmtId="3" fontId="4" fillId="0" borderId="208" xfId="72" applyNumberFormat="1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horizontal="left" vertical="center"/>
      <protection/>
    </xf>
    <xf numFmtId="0" fontId="2" fillId="0" borderId="188" xfId="72" applyFont="1" applyFill="1" applyBorder="1" applyAlignment="1">
      <alignment horizontal="center" vertical="center" textRotation="90"/>
      <protection/>
    </xf>
    <xf numFmtId="0" fontId="2" fillId="0" borderId="189" xfId="72" applyFont="1" applyFill="1" applyBorder="1" applyAlignment="1">
      <alignment horizontal="center" vertical="center" textRotation="90"/>
      <protection/>
    </xf>
    <xf numFmtId="0" fontId="4" fillId="0" borderId="209" xfId="72" applyFont="1" applyFill="1" applyBorder="1" applyAlignment="1">
      <alignment horizontal="center" vertical="center" wrapText="1"/>
      <protection/>
    </xf>
    <xf numFmtId="0" fontId="4" fillId="0" borderId="210" xfId="72" applyFont="1" applyFill="1" applyBorder="1" applyAlignment="1">
      <alignment horizontal="center" vertical="center" wrapText="1"/>
      <protection/>
    </xf>
    <xf numFmtId="3" fontId="4" fillId="0" borderId="165" xfId="72" applyNumberFormat="1" applyFont="1" applyFill="1" applyBorder="1" applyAlignment="1">
      <alignment horizontal="center" vertical="center" wrapText="1"/>
      <protection/>
    </xf>
    <xf numFmtId="3" fontId="4" fillId="0" borderId="105" xfId="72" applyNumberFormat="1" applyFont="1" applyFill="1" applyBorder="1" applyAlignment="1">
      <alignment horizontal="center" vertical="center" wrapText="1"/>
      <protection/>
    </xf>
    <xf numFmtId="3" fontId="4" fillId="0" borderId="118" xfId="72" applyNumberFormat="1" applyFont="1" applyFill="1" applyBorder="1" applyAlignment="1">
      <alignment horizontal="center" vertical="center" wrapText="1"/>
      <protection/>
    </xf>
    <xf numFmtId="0" fontId="2" fillId="0" borderId="79" xfId="68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 vertical="center"/>
      <protection/>
    </xf>
    <xf numFmtId="0" fontId="2" fillId="0" borderId="15" xfId="78" applyFont="1" applyFill="1" applyBorder="1" applyAlignment="1">
      <alignment horizontal="center"/>
      <protection/>
    </xf>
    <xf numFmtId="0" fontId="2" fillId="0" borderId="211" xfId="77" applyFont="1" applyFill="1" applyBorder="1" applyAlignment="1">
      <alignment horizontal="center" vertical="center" wrapText="1"/>
      <protection/>
    </xf>
    <xf numFmtId="0" fontId="2" fillId="0" borderId="212" xfId="77" applyFont="1" applyFill="1" applyBorder="1" applyAlignment="1">
      <alignment horizontal="center" vertical="center" wrapText="1"/>
      <protection/>
    </xf>
    <xf numFmtId="0" fontId="4" fillId="0" borderId="0" xfId="77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right"/>
      <protection/>
    </xf>
    <xf numFmtId="166" fontId="4" fillId="0" borderId="98" xfId="45" applyNumberFormat="1" applyFont="1" applyFill="1" applyBorder="1" applyAlignment="1">
      <alignment horizontal="center" vertical="center"/>
    </xf>
    <xf numFmtId="166" fontId="4" fillId="0" borderId="42" xfId="45" applyNumberFormat="1" applyFont="1" applyFill="1" applyBorder="1" applyAlignment="1">
      <alignment horizontal="center" vertical="center"/>
    </xf>
    <xf numFmtId="0" fontId="4" fillId="0" borderId="0" xfId="76" applyFont="1" applyFill="1" applyBorder="1" applyAlignment="1">
      <alignment horizontal="center"/>
      <protection/>
    </xf>
    <xf numFmtId="0" fontId="4" fillId="0" borderId="0" xfId="76" applyFont="1" applyFill="1" applyBorder="1" applyAlignment="1">
      <alignment horizontal="center" vertical="center"/>
      <protection/>
    </xf>
    <xf numFmtId="0" fontId="2" fillId="0" borderId="0" xfId="76" applyFont="1" applyFill="1" applyBorder="1" applyAlignment="1">
      <alignment horizontal="center" vertical="center" wrapText="1"/>
      <protection/>
    </xf>
    <xf numFmtId="0" fontId="2" fillId="0" borderId="213" xfId="75" applyNumberFormat="1" applyFont="1" applyBorder="1" applyAlignment="1">
      <alignment horizontal="center" vertical="center" wrapText="1"/>
      <protection/>
    </xf>
    <xf numFmtId="3" fontId="2" fillId="0" borderId="214" xfId="75" applyNumberFormat="1" applyFont="1" applyBorder="1" applyAlignment="1">
      <alignment horizontal="center" vertical="center" wrapText="1"/>
      <protection/>
    </xf>
    <xf numFmtId="3" fontId="2" fillId="0" borderId="215" xfId="75" applyNumberFormat="1" applyFont="1" applyBorder="1" applyAlignment="1">
      <alignment horizontal="center" vertical="center" wrapText="1"/>
      <protection/>
    </xf>
    <xf numFmtId="3" fontId="2" fillId="0" borderId="0" xfId="75" applyNumberFormat="1" applyFont="1" applyAlignment="1">
      <alignment horizontal="left" wrapText="1"/>
      <protection/>
    </xf>
    <xf numFmtId="3" fontId="4" fillId="0" borderId="21" xfId="75" applyNumberFormat="1" applyFont="1" applyBorder="1" applyAlignment="1">
      <alignment horizontal="center" vertical="center"/>
      <protection/>
    </xf>
    <xf numFmtId="3" fontId="4" fillId="0" borderId="22" xfId="75" applyNumberFormat="1" applyFont="1" applyBorder="1" applyAlignment="1">
      <alignment horizontal="center" vertical="center"/>
      <protection/>
    </xf>
    <xf numFmtId="3" fontId="2" fillId="0" borderId="53" xfId="75" applyNumberFormat="1" applyFont="1" applyBorder="1" applyAlignment="1">
      <alignment horizontal="left" wrapText="1"/>
      <protection/>
    </xf>
    <xf numFmtId="3" fontId="2" fillId="0" borderId="188" xfId="75" applyNumberFormat="1" applyFont="1" applyBorder="1" applyAlignment="1">
      <alignment horizontal="center" vertical="center" textRotation="90" wrapText="1"/>
      <protection/>
    </xf>
    <xf numFmtId="3" fontId="2" fillId="0" borderId="216" xfId="75" applyNumberFormat="1" applyFont="1" applyBorder="1" applyAlignment="1">
      <alignment horizontal="center" vertical="center" textRotation="90" wrapText="1"/>
      <protection/>
    </xf>
    <xf numFmtId="3" fontId="2" fillId="0" borderId="189" xfId="75" applyNumberFormat="1" applyFont="1" applyBorder="1" applyAlignment="1">
      <alignment horizontal="center" vertical="center" textRotation="90" wrapText="1"/>
      <protection/>
    </xf>
    <xf numFmtId="3" fontId="2" fillId="0" borderId="190" xfId="75" applyNumberFormat="1" applyFont="1" applyBorder="1" applyAlignment="1">
      <alignment horizontal="center" vertical="center" wrapText="1"/>
      <protection/>
    </xf>
    <xf numFmtId="3" fontId="2" fillId="0" borderId="217" xfId="75" applyNumberFormat="1" applyFont="1" applyBorder="1" applyAlignment="1">
      <alignment horizontal="center" vertical="center" wrapText="1"/>
      <protection/>
    </xf>
    <xf numFmtId="3" fontId="2" fillId="0" borderId="191" xfId="75" applyNumberFormat="1" applyFont="1" applyBorder="1" applyAlignment="1">
      <alignment horizontal="center" vertical="center" wrapText="1"/>
      <protection/>
    </xf>
    <xf numFmtId="14" fontId="2" fillId="0" borderId="40" xfId="75" applyNumberFormat="1" applyFont="1" applyBorder="1" applyAlignment="1">
      <alignment horizontal="center" vertical="center" wrapText="1"/>
      <protection/>
    </xf>
    <xf numFmtId="14" fontId="2" fillId="0" borderId="132" xfId="75" applyNumberFormat="1" applyFont="1" applyBorder="1" applyAlignment="1">
      <alignment horizontal="center" vertical="center" wrapText="1"/>
      <protection/>
    </xf>
    <xf numFmtId="14" fontId="2" fillId="0" borderId="41" xfId="75" applyNumberFormat="1" applyFont="1" applyBorder="1" applyAlignment="1">
      <alignment horizontal="center" vertical="center" wrapText="1"/>
      <protection/>
    </xf>
    <xf numFmtId="3" fontId="2" fillId="0" borderId="218" xfId="75" applyNumberFormat="1" applyFont="1" applyBorder="1" applyAlignment="1">
      <alignment horizontal="center" vertical="center" wrapText="1"/>
      <protection/>
    </xf>
    <xf numFmtId="3" fontId="2" fillId="0" borderId="219" xfId="75" applyNumberFormat="1" applyFont="1" applyBorder="1" applyAlignment="1">
      <alignment horizontal="center" vertical="center" wrapText="1"/>
      <protection/>
    </xf>
    <xf numFmtId="3" fontId="2" fillId="0" borderId="220" xfId="75" applyNumberFormat="1" applyFont="1" applyBorder="1" applyAlignment="1">
      <alignment horizontal="center" vertical="center" wrapText="1"/>
      <protection/>
    </xf>
    <xf numFmtId="3" fontId="2" fillId="0" borderId="221" xfId="75" applyNumberFormat="1" applyFont="1" applyBorder="1" applyAlignment="1">
      <alignment horizontal="center" vertical="center" wrapText="1"/>
      <protection/>
    </xf>
    <xf numFmtId="3" fontId="2" fillId="0" borderId="222" xfId="75" applyNumberFormat="1" applyFont="1" applyBorder="1" applyAlignment="1">
      <alignment horizontal="center" vertical="center" wrapText="1"/>
      <protection/>
    </xf>
    <xf numFmtId="3" fontId="2" fillId="0" borderId="213" xfId="75" applyNumberFormat="1" applyFont="1" applyBorder="1" applyAlignment="1">
      <alignment horizontal="center" vertical="center" wrapText="1"/>
      <protection/>
    </xf>
    <xf numFmtId="3" fontId="2" fillId="0" borderId="126" xfId="75" applyNumberFormat="1" applyFont="1" applyBorder="1" applyAlignment="1">
      <alignment horizontal="center" vertical="center" wrapText="1"/>
      <protection/>
    </xf>
    <xf numFmtId="3" fontId="2" fillId="0" borderId="131" xfId="75" applyNumberFormat="1" applyFont="1" applyBorder="1" applyAlignment="1">
      <alignment horizontal="center" vertical="center" wrapText="1"/>
      <protection/>
    </xf>
    <xf numFmtId="3" fontId="2" fillId="0" borderId="223" xfId="75" applyNumberFormat="1" applyFont="1" applyBorder="1" applyAlignment="1">
      <alignment horizontal="center" vertical="center" wrapText="1"/>
      <protection/>
    </xf>
    <xf numFmtId="3" fontId="2" fillId="0" borderId="224" xfId="75" applyNumberFormat="1" applyFont="1" applyBorder="1" applyAlignment="1">
      <alignment horizontal="center" vertical="center" wrapText="1"/>
      <protection/>
    </xf>
    <xf numFmtId="3" fontId="2" fillId="0" borderId="225" xfId="75" applyNumberFormat="1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top"/>
    </xf>
    <xf numFmtId="3" fontId="4" fillId="0" borderId="0" xfId="75" applyNumberFormat="1" applyFont="1" applyAlignment="1">
      <alignment horizontal="center"/>
      <protection/>
    </xf>
    <xf numFmtId="3" fontId="5" fillId="0" borderId="0" xfId="75" applyNumberFormat="1" applyFont="1" applyBorder="1" applyAlignment="1">
      <alignment horizontal="right"/>
      <protection/>
    </xf>
    <xf numFmtId="0" fontId="4" fillId="0" borderId="21" xfId="0" applyFont="1" applyBorder="1" applyAlignment="1">
      <alignment horizontal="center" vertical="center"/>
    </xf>
    <xf numFmtId="0" fontId="4" fillId="0" borderId="226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6" xfId="0" applyFont="1" applyBorder="1" applyAlignment="1">
      <alignment horizontal="center" vertical="center" wrapText="1"/>
    </xf>
  </cellXfs>
  <cellStyles count="8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4 2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Normál 2" xfId="58"/>
    <cellStyle name="Normál 3" xfId="59"/>
    <cellStyle name="Normál 4" xfId="60"/>
    <cellStyle name="Normál 5" xfId="61"/>
    <cellStyle name="Normál 6" xfId="62"/>
    <cellStyle name="Normál 6 2" xfId="63"/>
    <cellStyle name="Normál 6 3" xfId="64"/>
    <cellStyle name="Normál 6 3 2" xfId="65"/>
    <cellStyle name="Normál 7" xfId="66"/>
    <cellStyle name="Normál 8" xfId="67"/>
    <cellStyle name="Normál 8 2" xfId="68"/>
    <cellStyle name="Normál 9" xfId="69"/>
    <cellStyle name="Normál_2007.évi konc. összefoglaló bevétel" xfId="70"/>
    <cellStyle name="Normál_2007.évi konc. összefoglaló bevétel 2" xfId="71"/>
    <cellStyle name="Normál_2008.évi költségvetési javaslat" xfId="72"/>
    <cellStyle name="Normál_2011koltsegvetes (2) 2" xfId="73"/>
    <cellStyle name="Normál_Beruházási tábla 2007" xfId="74"/>
    <cellStyle name="Normál_EU-s tábla kv-hez_EU projektek tábla" xfId="75"/>
    <cellStyle name="Normál_fejlesztesi hitel" xfId="76"/>
    <cellStyle name="Normál_Hitel tábla 2012 terv" xfId="77"/>
    <cellStyle name="Normál_Hitel tábla 2012 terv (2)" xfId="78"/>
    <cellStyle name="Normál_hitelállomány07_12" xfId="79"/>
    <cellStyle name="Normál_hiteltörl költségvetés 2014" xfId="80"/>
    <cellStyle name="Normál_Intézményi bevétel-kiadás" xfId="81"/>
    <cellStyle name="Normál_Intézményi bevétel-kiadás 2" xfId="82"/>
    <cellStyle name="Normál_irodai végleges intézményekkel" xfId="83"/>
    <cellStyle name="Normál_Városfejlesztési Iroda - 2008. kv. tervezés" xfId="84"/>
    <cellStyle name="Normál_Városfejlesztési Iroda - 2008. kv. tervezés_2014.évi eredeti előirányzat 2" xfId="85"/>
    <cellStyle name="Normál_Városfejlesztési Iroda - 2008. kv. tervezés_Koltsegvetes_modositas_aprilis_tablazatai" xfId="86"/>
    <cellStyle name="Összesen" xfId="87"/>
    <cellStyle name="Currency" xfId="88"/>
    <cellStyle name="Currency [0]" xfId="89"/>
    <cellStyle name="Rossz" xfId="90"/>
    <cellStyle name="Semleges" xfId="91"/>
    <cellStyle name="Számítás" xfId="92"/>
    <cellStyle name="Percent" xfId="93"/>
    <cellStyle name="Százalék 2" xfId="94"/>
    <cellStyle name="Százalék 3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chartsheet" Target="chartsheets/sheet2.xml" /><Relationship Id="rId20" Type="http://schemas.openxmlformats.org/officeDocument/2006/relationships/chartsheet" Target="chartsheets/sheet3.xml" /><Relationship Id="rId21" Type="http://schemas.openxmlformats.org/officeDocument/2006/relationships/chartsheet" Target="chartsheets/sheet4.xml" /><Relationship Id="rId22" Type="http://schemas.openxmlformats.org/officeDocument/2006/relationships/chartsheet" Target="chartsheets/sheet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BEVÉTELEINEK ALAKULÁSA 2017-2019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
 ÉVEKBEN</a:t>
            </a:r>
          </a:p>
        </c:rich>
      </c:tx>
      <c:layout>
        <c:manualLayout>
          <c:xMode val="factor"/>
          <c:yMode val="factor"/>
          <c:x val="-0.00925"/>
          <c:y val="0"/>
        </c:manualLayout>
      </c:layout>
      <c:spPr>
        <a:noFill/>
        <a:ln w="3175"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7375"/>
          <c:y val="0.11875"/>
          <c:w val="0.56825"/>
          <c:h val="0.822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'[1]Munka1'!$A$6</c:f>
              <c:strCache>
                <c:ptCount val="1"/>
                <c:pt idx="0">
                  <c:v>Központi koltségvetési támogatás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'[1]Munka1'!$B$6:$D$6</c:f>
              <c:numCache>
                <c:ptCount val="3"/>
                <c:pt idx="0">
                  <c:v>3112789</c:v>
                </c:pt>
                <c:pt idx="1">
                  <c:v>3387842</c:v>
                </c:pt>
                <c:pt idx="2">
                  <c:v>3194545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'[1]Munka1'!$A$8</c:f>
              <c:strCache>
                <c:ptCount val="1"/>
                <c:pt idx="0">
                  <c:v>Működési célú támogatások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'[1]Munka1'!$B$8:$D$8</c:f>
              <c:numCache>
                <c:ptCount val="3"/>
                <c:pt idx="0">
                  <c:v>570334</c:v>
                </c:pt>
                <c:pt idx="1">
                  <c:v>662252</c:v>
                </c:pt>
                <c:pt idx="2">
                  <c:v>342240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'[1]Munka1'!$A$9</c:f>
              <c:strCache>
                <c:ptCount val="1"/>
                <c:pt idx="0">
                  <c:v>Közhatalmi bevételek (helyi adók,, gépjárműadó, egyéb pótlék, bírság)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'[1]Munka1'!$B$9:$D$9</c:f>
              <c:numCache>
                <c:ptCount val="3"/>
                <c:pt idx="0">
                  <c:v>7624249</c:v>
                </c:pt>
                <c:pt idx="1">
                  <c:v>8049548</c:v>
                </c:pt>
                <c:pt idx="2">
                  <c:v>7765600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'[1]Munka1'!$A$10</c:f>
              <c:strCache>
                <c:ptCount val="1"/>
                <c:pt idx="0">
                  <c:v>Ingatlanok és tárgyi eszközök értékesítése</c:v>
                </c:pt>
              </c:strCache>
            </c:strRef>
          </c:tx>
          <c:spPr>
            <a:solidFill>
              <a:srgbClr val="0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'[1]Munka1'!$B$10:$D$10</c:f>
              <c:numCache>
                <c:ptCount val="3"/>
                <c:pt idx="0">
                  <c:v>982437</c:v>
                </c:pt>
                <c:pt idx="1">
                  <c:v>136583</c:v>
                </c:pt>
                <c:pt idx="2">
                  <c:v>225000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'[1]Munka1'!$A$11</c:f>
              <c:strCache>
                <c:ptCount val="1"/>
                <c:pt idx="0">
                  <c:v>Működési bevételek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'[1]Munka1'!$B$11:$D$11</c:f>
              <c:numCache>
                <c:ptCount val="3"/>
                <c:pt idx="0">
                  <c:v>1661623</c:v>
                </c:pt>
                <c:pt idx="1">
                  <c:v>2063501</c:v>
                </c:pt>
                <c:pt idx="2">
                  <c:v>1675132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'[1]Munka1'!$A$12</c:f>
              <c:strCache>
                <c:ptCount val="1"/>
                <c:pt idx="0">
                  <c:v>Átvett pénzeszközök,felhalmozási bevételek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'[1]Munka1'!$B$12:$D$12</c:f>
              <c:numCache>
                <c:ptCount val="3"/>
                <c:pt idx="0">
                  <c:v>12538</c:v>
                </c:pt>
                <c:pt idx="1">
                  <c:v>62506</c:v>
                </c:pt>
                <c:pt idx="2">
                  <c:v>150000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'[1]Munka1'!$A$13</c:f>
              <c:strCache>
                <c:ptCount val="1"/>
                <c:pt idx="0">
                  <c:v>Költségvetési maradvány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'[1]Munka1'!$B$13:$D$13</c:f>
              <c:numCache>
                <c:ptCount val="3"/>
                <c:pt idx="0">
                  <c:v>4240021</c:v>
                </c:pt>
                <c:pt idx="1">
                  <c:v>6873658</c:v>
                </c:pt>
                <c:pt idx="2">
                  <c:v>8404019</c:v>
                </c:pt>
              </c:numCache>
            </c:numRef>
          </c:val>
          <c:shape val="box"/>
        </c:ser>
        <c:ser>
          <c:idx val="9"/>
          <c:order val="7"/>
          <c:tx>
            <c:strRef>
              <c:f>'[1]Munka1'!$A$14</c:f>
              <c:strCache>
                <c:ptCount val="1"/>
                <c:pt idx="0">
                  <c:v>Hitelfelvétel</c:v>
                </c:pt>
              </c:strCache>
            </c:strRef>
          </c:tx>
          <c:spPr>
            <a:solidFill>
              <a:srgbClr val="5959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'[1]Munka1'!$B$14:$D$14</c:f>
              <c:numCache>
                <c:ptCount val="3"/>
                <c:pt idx="0">
                  <c:v>0</c:v>
                </c:pt>
                <c:pt idx="1">
                  <c:v>99000</c:v>
                </c:pt>
                <c:pt idx="2">
                  <c:v>676488</c:v>
                </c:pt>
              </c:numCache>
            </c:numRef>
          </c:val>
          <c:shape val="box"/>
        </c:ser>
        <c:ser>
          <c:idx val="2"/>
          <c:order val="8"/>
          <c:tx>
            <c:strRef>
              <c:f>'[1]Munka1'!$A$7</c:f>
              <c:strCache>
                <c:ptCount val="1"/>
                <c:pt idx="0">
                  <c:v>Egyéb kapott támogatás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2017.ÉVI TÉNY  </c:v>
                </c:pt>
                <c:pt idx="1">
                  <c:v>2018.ÉVI VÁRHATÓ   </c:v>
                </c:pt>
                <c:pt idx="2">
                  <c:v>2019.ÉVI TERV </c:v>
                </c:pt>
              </c:strCache>
            </c:strRef>
          </c:cat>
          <c:val>
            <c:numRef>
              <c:f>'[1]Munka1'!$B$7:$D$7</c:f>
              <c:numCache>
                <c:ptCount val="3"/>
                <c:pt idx="0">
                  <c:v>2459411</c:v>
                </c:pt>
                <c:pt idx="1">
                  <c:v>13833036</c:v>
                </c:pt>
                <c:pt idx="2">
                  <c:v>5273160</c:v>
                </c:pt>
              </c:numCache>
            </c:numRef>
          </c:val>
          <c:shape val="box"/>
        </c:ser>
        <c:overlap val="100"/>
        <c:shape val="box"/>
        <c:axId val="36151114"/>
        <c:axId val="56924571"/>
      </c:bar3DChart>
      <c:catAx>
        <c:axId val="36151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24571"/>
        <c:crosses val="autoZero"/>
        <c:auto val="1"/>
        <c:lblOffset val="100"/>
        <c:tickLblSkip val="1"/>
        <c:noMultiLvlLbl val="0"/>
      </c:catAx>
      <c:valAx>
        <c:axId val="56924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03"/>
              <c:y val="-0.3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51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25"/>
          <c:y val="0.169"/>
          <c:w val="0.2575"/>
          <c:h val="0.7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KIADÁSAINAK ALAKULÁSA A 2017-2019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ÉVEKBEN</a:t>
            </a:r>
          </a:p>
        </c:rich>
      </c:tx>
      <c:layout>
        <c:manualLayout>
          <c:xMode val="factor"/>
          <c:yMode val="factor"/>
          <c:x val="-0.03275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85"/>
          <c:y val="0.09025"/>
          <c:w val="0.62725"/>
          <c:h val="0.843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'[2]Munka1'!$B$8</c:f>
              <c:strCache>
                <c:ptCount val="1"/>
                <c:pt idx="0">
                  <c:v>Hiteltörlesztés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2017. évi tény</c:v>
                </c:pt>
                <c:pt idx="1">
                  <c:v>2018. évi várható</c:v>
                </c:pt>
                <c:pt idx="2">
                  <c:v>2019. évi terv</c:v>
                </c:pt>
              </c:strCache>
            </c:strRef>
          </c:cat>
          <c:val>
            <c:numRef>
              <c:f>'[2]Munka1'!$C$8:$E$8</c:f>
              <c:numCache>
                <c:ptCount val="3"/>
                <c:pt idx="0">
                  <c:v>105374</c:v>
                </c:pt>
                <c:pt idx="1">
                  <c:v>107595</c:v>
                </c:pt>
                <c:pt idx="2">
                  <c:v>113595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'[2]Munka1'!$B$9</c:f>
              <c:strCache>
                <c:ptCount val="1"/>
                <c:pt idx="0">
                  <c:v>Beruházás, felújítás, egyéb felhalmozás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2017. évi tény</c:v>
                </c:pt>
                <c:pt idx="1">
                  <c:v>2018. évi várható</c:v>
                </c:pt>
                <c:pt idx="2">
                  <c:v>2019. évi terv</c:v>
                </c:pt>
              </c:strCache>
            </c:strRef>
          </c:cat>
          <c:val>
            <c:numRef>
              <c:f>'[2]Munka1'!$C$9:$E$9</c:f>
              <c:numCache>
                <c:ptCount val="3"/>
                <c:pt idx="0">
                  <c:v>2420517</c:v>
                </c:pt>
                <c:pt idx="1">
                  <c:v>19974670</c:v>
                </c:pt>
                <c:pt idx="2">
                  <c:v>13940976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'[2]Munka1'!$B$10</c:f>
              <c:strCache>
                <c:ptCount val="1"/>
                <c:pt idx="0">
                  <c:v>Intézmények működési kiadásai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2017. évi tény</c:v>
                </c:pt>
                <c:pt idx="1">
                  <c:v>2018. évi várható</c:v>
                </c:pt>
                <c:pt idx="2">
                  <c:v>2019. évi terv</c:v>
                </c:pt>
              </c:strCache>
            </c:strRef>
          </c:cat>
          <c:val>
            <c:numRef>
              <c:f>'[2]Munka1'!$C$10:$E$10</c:f>
              <c:numCache>
                <c:ptCount val="3"/>
                <c:pt idx="0">
                  <c:v>6573836</c:v>
                </c:pt>
                <c:pt idx="1">
                  <c:v>8103012</c:v>
                </c:pt>
                <c:pt idx="2">
                  <c:v>7431316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'[2]Munka1'!$B$11</c:f>
              <c:strCache>
                <c:ptCount val="1"/>
                <c:pt idx="0">
                  <c:v>Önkormányzati feladatok és kötelezettségek működési kiadásai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2017. évi tény</c:v>
                </c:pt>
                <c:pt idx="1">
                  <c:v>2018. évi várható</c:v>
                </c:pt>
                <c:pt idx="2">
                  <c:v>2019. évi terv</c:v>
                </c:pt>
              </c:strCache>
            </c:strRef>
          </c:cat>
          <c:val>
            <c:numRef>
              <c:f>'[2]Munka1'!$C$11:$E$11</c:f>
              <c:numCache>
                <c:ptCount val="3"/>
                <c:pt idx="0">
                  <c:v>4690017</c:v>
                </c:pt>
                <c:pt idx="1">
                  <c:v>5753981</c:v>
                </c:pt>
                <c:pt idx="2">
                  <c:v>5675779</c:v>
                </c:pt>
              </c:numCache>
            </c:numRef>
          </c:val>
          <c:shape val="box"/>
        </c:ser>
        <c:shape val="box"/>
        <c:axId val="42559092"/>
        <c:axId val="47487509"/>
        <c:axId val="24734398"/>
      </c:bar3DChart>
      <c:catAx>
        <c:axId val="4255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487509"/>
        <c:crosses val="autoZero"/>
        <c:auto val="1"/>
        <c:lblOffset val="100"/>
        <c:tickLblSkip val="1"/>
        <c:noMultiLvlLbl val="0"/>
      </c:catAx>
      <c:valAx>
        <c:axId val="47487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925"/>
              <c:y val="-0.3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59092"/>
        <c:crossesAt val="1"/>
        <c:crossBetween val="between"/>
        <c:dispUnits/>
      </c:valAx>
      <c:serAx>
        <c:axId val="24734398"/>
        <c:scaling>
          <c:orientation val="minMax"/>
        </c:scaling>
        <c:axPos val="b"/>
        <c:delete val="1"/>
        <c:majorTickMark val="out"/>
        <c:minorTickMark val="none"/>
        <c:tickLblPos val="nextTo"/>
        <c:crossAx val="474875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"/>
          <c:y val="0.129"/>
          <c:w val="0.28875"/>
          <c:h val="0.6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AZ ÖNKORMÁNYZAT KÖZPONTI SZABÁLYOZÁSBÓL SZÁRMAZÓ FORRÁSAI 2017 - 2019 ÉVEKBEN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875"/>
          <c:y val="0.0935"/>
          <c:w val="0.6535"/>
          <c:h val="0.862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'[3]Munka1'!$A$8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2017.évi tény</c:v>
                </c:pt>
                <c:pt idx="1">
                  <c:v>2018. évi tény</c:v>
                </c:pt>
                <c:pt idx="2">
                  <c:v>2019.évi terv</c:v>
                </c:pt>
              </c:strCache>
            </c:strRef>
          </c:cat>
          <c:val>
            <c:numRef>
              <c:f>'[3]Munka1'!$B$8:$D$8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'[3]Munka1'!$A$5</c:f>
              <c:strCache>
                <c:ptCount val="1"/>
                <c:pt idx="0">
                  <c:v>Köznevelési feladatok támogatása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2017.évi tény</c:v>
                </c:pt>
                <c:pt idx="1">
                  <c:v>2018. évi tény</c:v>
                </c:pt>
                <c:pt idx="2">
                  <c:v>2019.évi terv</c:v>
                </c:pt>
              </c:strCache>
            </c:strRef>
          </c:cat>
          <c:val>
            <c:numRef>
              <c:f>'[3]Munka1'!$B$5:$D$5</c:f>
              <c:numCache>
                <c:ptCount val="3"/>
                <c:pt idx="0">
                  <c:v>1100208</c:v>
                </c:pt>
                <c:pt idx="1">
                  <c:v>1105584</c:v>
                </c:pt>
                <c:pt idx="2">
                  <c:v>1108325</c:v>
                </c:pt>
              </c:numCache>
            </c:numRef>
          </c:val>
          <c:shape val="cylinder"/>
        </c:ser>
        <c:ser>
          <c:idx val="1"/>
          <c:order val="2"/>
          <c:tx>
            <c:strRef>
              <c:f>'[3]Munka1'!$A$7</c:f>
              <c:strCache>
                <c:ptCount val="1"/>
                <c:pt idx="0">
                  <c:v>Kulturális feladatok támogatása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2017.évi tény</c:v>
                </c:pt>
                <c:pt idx="1">
                  <c:v>2018. évi tény</c:v>
                </c:pt>
                <c:pt idx="2">
                  <c:v>2019.évi terv</c:v>
                </c:pt>
              </c:strCache>
            </c:strRef>
          </c:cat>
          <c:val>
            <c:numRef>
              <c:f>'[3]Munka1'!$B$7:$D$7</c:f>
              <c:numCache>
                <c:ptCount val="3"/>
                <c:pt idx="0">
                  <c:v>729857</c:v>
                </c:pt>
                <c:pt idx="1">
                  <c:v>760256</c:v>
                </c:pt>
                <c:pt idx="2">
                  <c:v>766792</c:v>
                </c:pt>
              </c:numCache>
            </c:numRef>
          </c:val>
          <c:shape val="cylinder"/>
        </c:ser>
        <c:ser>
          <c:idx val="2"/>
          <c:order val="3"/>
          <c:tx>
            <c:strRef>
              <c:f>'[3]Munka1'!$A$6</c:f>
              <c:strCache>
                <c:ptCount val="1"/>
                <c:pt idx="0">
                  <c:v>Szociális, gyermekjóléti, gyermekétkeztetési feladatok támogatása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'[3]Munka1'!$B$6:$D$6</c:f>
              <c:numCache>
                <c:ptCount val="3"/>
                <c:pt idx="0">
                  <c:v>878178</c:v>
                </c:pt>
                <c:pt idx="1">
                  <c:v>1063921</c:v>
                </c:pt>
                <c:pt idx="2">
                  <c:v>1319428</c:v>
                </c:pt>
              </c:numCache>
            </c:numRef>
          </c:val>
          <c:shape val="cylinder"/>
        </c:ser>
        <c:overlap val="100"/>
        <c:shape val="cylinder"/>
        <c:axId val="21282991"/>
        <c:axId val="57329192"/>
      </c:bar3DChart>
      <c:catAx>
        <c:axId val="21282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329192"/>
        <c:crosses val="autoZero"/>
        <c:auto val="1"/>
        <c:lblOffset val="100"/>
        <c:tickLblSkip val="1"/>
        <c:noMultiLvlLbl val="0"/>
      </c:catAx>
      <c:valAx>
        <c:axId val="573291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03"/>
              <c:y val="-0.3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29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175"/>
          <c:y val="0.18575"/>
          <c:w val="0.22425"/>
          <c:h val="0.3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EGYES ÁGAZATOK ÁLLAMI TÁMOGATÁSSAL VALÓ LEFEDETTSÉGE 2019 ÉVBEN
adatok ezer forintban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3675"/>
          <c:w val="0.86925"/>
          <c:h val="0.8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'[4]Munka1'!$B$5</c:f>
              <c:strCache>
                <c:ptCount val="1"/>
                <c:pt idx="0">
                  <c:v>Állami támogatás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'[4]Munka1'!$A$6:$A$10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 sport és egyéb kiadások</c:v>
                </c:pt>
              </c:strCache>
            </c:strRef>
          </c:cat>
          <c:val>
            <c:numRef>
              <c:f>'[4]Munka1'!$B$6:$B$10</c:f>
              <c:numCache>
                <c:ptCount val="5"/>
                <c:pt idx="0">
                  <c:v>1563035</c:v>
                </c:pt>
                <c:pt idx="1">
                  <c:v>1215453</c:v>
                </c:pt>
                <c:pt idx="2">
                  <c:v>880419</c:v>
                </c:pt>
                <c:pt idx="3">
                  <c:v>0</c:v>
                </c:pt>
                <c:pt idx="4">
                  <c:v>25478</c:v>
                </c:pt>
              </c:numCache>
            </c:numRef>
          </c:val>
        </c:ser>
        <c:ser>
          <c:idx val="1"/>
          <c:order val="1"/>
          <c:tx>
            <c:strRef>
              <c:f>'[4]Munka1'!$F$5</c:f>
              <c:strCache>
                <c:ptCount val="1"/>
                <c:pt idx="0">
                  <c:v>Önkormányzati forrás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'[4]Munka1'!$A$6:$A$10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 sport és egyéb kiadások</c:v>
                </c:pt>
              </c:strCache>
            </c:strRef>
          </c:cat>
          <c:val>
            <c:numRef>
              <c:f>'[4]Munka1'!$F$6:$F$10</c:f>
              <c:numCache>
                <c:ptCount val="5"/>
                <c:pt idx="0">
                  <c:v>1104068.7999999998</c:v>
                </c:pt>
                <c:pt idx="1">
                  <c:v>594455</c:v>
                </c:pt>
                <c:pt idx="2">
                  <c:v>1814654</c:v>
                </c:pt>
                <c:pt idx="3">
                  <c:v>2519804</c:v>
                </c:pt>
                <c:pt idx="4">
                  <c:v>2942688.2</c:v>
                </c:pt>
              </c:numCache>
            </c:numRef>
          </c:val>
        </c:ser>
        <c:overlap val="100"/>
        <c:axId val="46200681"/>
        <c:axId val="13152946"/>
      </c:barChart>
      <c:catAx>
        <c:axId val="4620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52946"/>
        <c:crosses val="autoZero"/>
        <c:auto val="1"/>
        <c:lblOffset val="100"/>
        <c:tickLblSkip val="1"/>
        <c:noMultiLvlLbl val="0"/>
      </c:catAx>
      <c:valAx>
        <c:axId val="13152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0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5055"/>
          <c:w val="0.149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MŰKÖDÉSI KIADÁSAINAK MEGOSZLÁSA 2019. ÉVBEN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75"/>
          <c:y val="0.39375"/>
          <c:w val="0.433"/>
          <c:h val="0.2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'[5]Munka1'!$B$7:$B$12</c:f>
              <c:strCache>
                <c:ptCount val="6"/>
                <c:pt idx="0">
                  <c:v>Oktatási ágazat kiadásai</c:v>
                </c:pt>
                <c:pt idx="1">
                  <c:v>Szociális és egészségügyi feladatok kiadásai</c:v>
                </c:pt>
                <c:pt idx="2">
                  <c:v>Közművelődés és kulturális ágazat kiadásai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  <c:pt idx="5">
                  <c:v>Sport és egyéb működési kiadások</c:v>
                </c:pt>
              </c:strCache>
            </c:strRef>
          </c:cat>
          <c:val>
            <c:numRef>
              <c:f>'[5]Munka1'!$C$7:$C$12</c:f>
              <c:numCache>
                <c:ptCount val="6"/>
                <c:pt idx="0">
                  <c:v>2772339.8</c:v>
                </c:pt>
                <c:pt idx="1">
                  <c:v>1961688</c:v>
                </c:pt>
                <c:pt idx="2">
                  <c:v>2725370</c:v>
                </c:pt>
                <c:pt idx="3">
                  <c:v>2531791</c:v>
                </c:pt>
                <c:pt idx="4">
                  <c:v>2295850.2</c:v>
                </c:pt>
                <c:pt idx="5">
                  <c:v>724016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/>
  <headerFooter>
    <oddFooter>&amp;C- &amp;P -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/>
  <headerFooter>
    <oddFooter>&amp;C- &amp;P -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/>
  <headerFooter>
    <oddFooter>&amp;C- &amp;P -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/>
  <headerFooter>
    <oddFooter>&amp;C- &amp;P -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/>
  <headerFooter>
    <oddFooter>&amp;C-&amp;P 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Chart 1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2AKW80JP\Diagram\Bevetelek%20alakulasa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2AKW80JP\Diagram\Kiad&#225;sok%20alakul&#225;sa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2AKW80JP\Diagram\Kozp%20tam%20%20gafikon%20&#233;s%20adatok%20201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2AKW80JP\Diagram\Lefedettseg%20graf%20&#233;s%20adatok%202019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dancs\AppData\Local\Microsoft\Windows\INetCache\Content.Outlook\2AKW80JP\Diagram\Mukodes%20megoszlas%20grafikon%20&#233;s%20adatok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"/>
      <sheetName val="Diagram1"/>
      <sheetName val="Munka1"/>
    </sheetNames>
    <sheetDataSet>
      <sheetData sheetId="2">
        <row r="4">
          <cell r="B4" t="str">
            <v>2017.ÉVI TÉNY  </v>
          </cell>
          <cell r="C4" t="str">
            <v>2018.ÉVI VÁRHATÓ   </v>
          </cell>
          <cell r="D4" t="str">
            <v>2019.ÉVI TERV </v>
          </cell>
        </row>
        <row r="6">
          <cell r="A6" t="str">
            <v>Központi koltségvetési támogatás</v>
          </cell>
          <cell r="B6">
            <v>3112789</v>
          </cell>
          <cell r="C6">
            <v>3387842</v>
          </cell>
          <cell r="D6">
            <v>3194545</v>
          </cell>
        </row>
        <row r="7">
          <cell r="A7" t="str">
            <v>Egyéb kapott támogatás</v>
          </cell>
          <cell r="B7">
            <v>2459411</v>
          </cell>
          <cell r="C7">
            <v>13833036</v>
          </cell>
          <cell r="D7">
            <v>5273160</v>
          </cell>
        </row>
        <row r="8">
          <cell r="A8" t="str">
            <v>Működési célú támogatások</v>
          </cell>
          <cell r="B8">
            <v>570334</v>
          </cell>
          <cell r="C8">
            <v>662252</v>
          </cell>
          <cell r="D8">
            <v>342240</v>
          </cell>
        </row>
        <row r="9">
          <cell r="A9" t="str">
            <v>Közhatalmi bevételek (helyi adók,, gépjárműadó, egyéb pótlék, bírság)</v>
          </cell>
          <cell r="B9">
            <v>7624249</v>
          </cell>
          <cell r="C9">
            <v>8049548</v>
          </cell>
          <cell r="D9">
            <v>7765600</v>
          </cell>
        </row>
        <row r="10">
          <cell r="A10" t="str">
            <v>Ingatlanok és tárgyi eszközök értékesítése</v>
          </cell>
          <cell r="B10">
            <v>982437</v>
          </cell>
          <cell r="C10">
            <v>136583</v>
          </cell>
          <cell r="D10">
            <v>225000</v>
          </cell>
        </row>
        <row r="11">
          <cell r="A11" t="str">
            <v>Működési bevételek </v>
          </cell>
          <cell r="B11">
            <v>1661623</v>
          </cell>
          <cell r="C11">
            <v>2063501</v>
          </cell>
          <cell r="D11">
            <v>1675132</v>
          </cell>
        </row>
        <row r="12">
          <cell r="A12" t="str">
            <v>Átvett pénzeszközök,felhalmozási bevételek</v>
          </cell>
          <cell r="B12">
            <v>12538</v>
          </cell>
          <cell r="C12">
            <v>62506</v>
          </cell>
          <cell r="D12">
            <v>150000</v>
          </cell>
        </row>
        <row r="13">
          <cell r="A13" t="str">
            <v>Költségvetési maradvány</v>
          </cell>
          <cell r="B13">
            <v>4240021</v>
          </cell>
          <cell r="C13">
            <v>6873658</v>
          </cell>
          <cell r="D13">
            <v>8404019</v>
          </cell>
        </row>
        <row r="14">
          <cell r="A14" t="str">
            <v>Hitelfelvétel</v>
          </cell>
          <cell r="B14">
            <v>0</v>
          </cell>
          <cell r="C14">
            <v>99000</v>
          </cell>
          <cell r="D14">
            <v>676488</v>
          </cell>
        </row>
        <row r="15">
          <cell r="B15">
            <v>20663402</v>
          </cell>
          <cell r="C15">
            <v>35167926</v>
          </cell>
          <cell r="D15">
            <v>27706184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</sheetNames>
    <sheetDataSet>
      <sheetData sheetId="1">
        <row r="6">
          <cell r="C6" t="str">
            <v>2017. évi tény</v>
          </cell>
          <cell r="D6" t="str">
            <v>2018. évi várható</v>
          </cell>
          <cell r="E6" t="str">
            <v>2019. évi terv</v>
          </cell>
        </row>
        <row r="8">
          <cell r="B8" t="str">
            <v>Hiteltörlesztés</v>
          </cell>
          <cell r="C8">
            <v>105374</v>
          </cell>
          <cell r="D8">
            <v>107595</v>
          </cell>
          <cell r="E8">
            <v>113595</v>
          </cell>
        </row>
        <row r="9">
          <cell r="B9" t="str">
            <v>Beruházás, felújítás, egyéb felhalmozás</v>
          </cell>
          <cell r="C9">
            <v>2420517</v>
          </cell>
          <cell r="D9">
            <v>19974670</v>
          </cell>
          <cell r="E9">
            <v>13940976</v>
          </cell>
        </row>
        <row r="10">
          <cell r="B10" t="str">
            <v>Intézmények működési kiadásai</v>
          </cell>
          <cell r="C10">
            <v>6573836</v>
          </cell>
          <cell r="D10">
            <v>8103012</v>
          </cell>
          <cell r="E10">
            <v>7431316</v>
          </cell>
        </row>
        <row r="11">
          <cell r="B11" t="str">
            <v>Önkormányzati feladatok és kötelezettségek működési kiadásai</v>
          </cell>
          <cell r="C11">
            <v>4690017</v>
          </cell>
          <cell r="D11">
            <v>5753981</v>
          </cell>
          <cell r="E11">
            <v>5675779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  <sheetName val="Munka2"/>
    </sheetNames>
    <sheetDataSet>
      <sheetData sheetId="1">
        <row r="3">
          <cell r="B3" t="str">
            <v>2017.évi tény</v>
          </cell>
          <cell r="C3" t="str">
            <v>2018. évi tény</v>
          </cell>
          <cell r="D3" t="str">
            <v>2019.évi terv</v>
          </cell>
        </row>
        <row r="5">
          <cell r="A5" t="str">
            <v>Köznevelési feladatok támogatása</v>
          </cell>
          <cell r="B5">
            <v>1100208</v>
          </cell>
          <cell r="C5">
            <v>1105584</v>
          </cell>
          <cell r="D5">
            <v>1108325</v>
          </cell>
        </row>
        <row r="6">
          <cell r="A6" t="str">
            <v>Szociális, gyermekjóléti, gyermekétkeztetési feladatok támogatása</v>
          </cell>
          <cell r="B6">
            <v>878178</v>
          </cell>
          <cell r="C6">
            <v>1063921</v>
          </cell>
          <cell r="D6">
            <v>1319428</v>
          </cell>
        </row>
        <row r="7">
          <cell r="A7" t="str">
            <v>Kulturális feladatok támogatása</v>
          </cell>
          <cell r="B7">
            <v>729857</v>
          </cell>
          <cell r="C7">
            <v>760256</v>
          </cell>
          <cell r="D7">
            <v>766792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9 norm"/>
      <sheetName val="Diagram2"/>
      <sheetName val="Munka1"/>
      <sheetName val="INBE"/>
      <sheetName val="mukodesi tam"/>
    </sheetNames>
    <sheetDataSet>
      <sheetData sheetId="2">
        <row r="5">
          <cell r="B5" t="str">
            <v>Állami támogatás</v>
          </cell>
          <cell r="F5" t="str">
            <v>Önkormányzati forrás</v>
          </cell>
        </row>
        <row r="6">
          <cell r="A6" t="str">
            <v>Oktatási ágazat</v>
          </cell>
          <cell r="B6">
            <v>1563035</v>
          </cell>
          <cell r="F6">
            <v>1104068.7999999998</v>
          </cell>
        </row>
        <row r="7">
          <cell r="A7" t="str">
            <v>Egészségügyi és Szociális kiadások</v>
          </cell>
          <cell r="B7">
            <v>1215453</v>
          </cell>
          <cell r="F7">
            <v>594455</v>
          </cell>
        </row>
        <row r="8">
          <cell r="A8" t="str">
            <v>Közművelődés</v>
          </cell>
          <cell r="B8">
            <v>880419</v>
          </cell>
          <cell r="F8">
            <v>1814654</v>
          </cell>
        </row>
        <row r="9">
          <cell r="A9" t="str">
            <v>Városműködtetési kiadások</v>
          </cell>
          <cell r="B9">
            <v>0</v>
          </cell>
          <cell r="F9">
            <v>2519804</v>
          </cell>
        </row>
        <row r="10">
          <cell r="A10" t="str">
            <v>Igazgatási és gazdasági feladatok, informatikai  sport és egyéb kiadások</v>
          </cell>
          <cell r="B10">
            <v>25478</v>
          </cell>
          <cell r="F10">
            <v>2942688.2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Munka1"/>
      <sheetName val="2018"/>
      <sheetName val="2019"/>
    </sheetNames>
    <sheetDataSet>
      <sheetData sheetId="1">
        <row r="7">
          <cell r="B7" t="str">
            <v>Oktatási ágazat kiadásai</v>
          </cell>
          <cell r="C7">
            <v>2772339.8</v>
          </cell>
        </row>
        <row r="8">
          <cell r="B8" t="str">
            <v>Szociális és egészségügyi feladatok kiadásai</v>
          </cell>
          <cell r="C8">
            <v>1961688</v>
          </cell>
        </row>
        <row r="9">
          <cell r="B9" t="str">
            <v>Közművelődés és kulturális ágazat kiadásai</v>
          </cell>
          <cell r="C9">
            <v>2725370</v>
          </cell>
        </row>
        <row r="10">
          <cell r="B10" t="str">
            <v>Városműködtetési kiadások</v>
          </cell>
          <cell r="C10">
            <v>2531791</v>
          </cell>
        </row>
        <row r="11">
          <cell r="B11" t="str">
            <v>Igazgatási és gazdasági feladatok, informatikai kiadások</v>
          </cell>
          <cell r="C11">
            <v>2295850.2</v>
          </cell>
        </row>
        <row r="12">
          <cell r="B12" t="str">
            <v>Sport és egyéb működési kiadások</v>
          </cell>
          <cell r="C12">
            <v>724016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334" customWidth="1"/>
    <col min="2" max="5" width="5.75390625" style="334" customWidth="1"/>
    <col min="6" max="6" width="59.75390625" style="164" customWidth="1"/>
    <col min="7" max="9" width="13.75390625" style="76" customWidth="1"/>
    <col min="10" max="10" width="15.75390625" style="375" customWidth="1"/>
    <col min="11" max="16384" width="9.125" style="164" customWidth="1"/>
  </cols>
  <sheetData>
    <row r="1" spans="2:10" ht="16.5">
      <c r="B1" s="1192" t="s">
        <v>972</v>
      </c>
      <c r="C1" s="1192"/>
      <c r="D1" s="1192"/>
      <c r="E1" s="1192"/>
      <c r="F1" s="1192"/>
      <c r="G1" s="137"/>
      <c r="H1" s="137"/>
      <c r="I1" s="137"/>
      <c r="J1" s="374"/>
    </row>
    <row r="2" spans="1:10" s="25" customFormat="1" ht="24.75" customHeight="1">
      <c r="A2" s="334"/>
      <c r="B2" s="1193" t="s">
        <v>185</v>
      </c>
      <c r="C2" s="1193"/>
      <c r="D2" s="1193"/>
      <c r="E2" s="1193"/>
      <c r="F2" s="1193"/>
      <c r="G2" s="1193"/>
      <c r="H2" s="1193"/>
      <c r="I2" s="1193"/>
      <c r="J2" s="1193"/>
    </row>
    <row r="3" spans="1:10" s="25" customFormat="1" ht="24.75" customHeight="1">
      <c r="A3" s="334"/>
      <c r="B3" s="1194" t="s">
        <v>661</v>
      </c>
      <c r="C3" s="1194"/>
      <c r="D3" s="1194"/>
      <c r="E3" s="1194"/>
      <c r="F3" s="1194"/>
      <c r="G3" s="1194"/>
      <c r="H3" s="1194"/>
      <c r="I3" s="1194"/>
      <c r="J3" s="1194"/>
    </row>
    <row r="4" spans="2:10" ht="17.25">
      <c r="B4" s="163"/>
      <c r="C4" s="163"/>
      <c r="D4" s="163"/>
      <c r="E4" s="163"/>
      <c r="F4" s="163"/>
      <c r="G4" s="300"/>
      <c r="H4" s="300"/>
      <c r="J4" s="223" t="s">
        <v>0</v>
      </c>
    </row>
    <row r="5" spans="2:10" ht="17.25" thickBot="1">
      <c r="B5" s="555" t="s">
        <v>1</v>
      </c>
      <c r="C5" s="555" t="s">
        <v>3</v>
      </c>
      <c r="D5" s="555" t="s">
        <v>2</v>
      </c>
      <c r="E5" s="555" t="s">
        <v>4</v>
      </c>
      <c r="F5" s="555" t="s">
        <v>5</v>
      </c>
      <c r="G5" s="556" t="s">
        <v>16</v>
      </c>
      <c r="H5" s="556" t="s">
        <v>17</v>
      </c>
      <c r="I5" s="556" t="s">
        <v>18</v>
      </c>
      <c r="J5" s="556" t="s">
        <v>39</v>
      </c>
    </row>
    <row r="6" spans="1:21" s="77" customFormat="1" ht="79.5" customHeight="1" thickBot="1">
      <c r="A6" s="119"/>
      <c r="B6" s="557" t="s">
        <v>19</v>
      </c>
      <c r="C6" s="558" t="s">
        <v>20</v>
      </c>
      <c r="D6" s="554" t="s">
        <v>186</v>
      </c>
      <c r="E6" s="554" t="s">
        <v>187</v>
      </c>
      <c r="F6" s="559" t="s">
        <v>6</v>
      </c>
      <c r="G6" s="560" t="s">
        <v>662</v>
      </c>
      <c r="H6" s="383" t="s">
        <v>663</v>
      </c>
      <c r="I6" s="561" t="s">
        <v>664</v>
      </c>
      <c r="J6" s="376" t="s">
        <v>380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305" customFormat="1" ht="36" customHeight="1">
      <c r="A7" s="119">
        <v>1</v>
      </c>
      <c r="B7" s="540"/>
      <c r="C7" s="301"/>
      <c r="D7" s="302">
        <v>1</v>
      </c>
      <c r="E7" s="302"/>
      <c r="F7" s="303" t="s">
        <v>148</v>
      </c>
      <c r="G7" s="562">
        <f>SUM(G8,G15,G25,G31,G32,G14,G30)</f>
        <v>12957199</v>
      </c>
      <c r="H7" s="562">
        <f>SUM(H8,H15,H25,H31,H32,H14,H30)</f>
        <v>12105550</v>
      </c>
      <c r="I7" s="562">
        <f>SUM(I8,I15,I25,I31,I32,I14,I30)</f>
        <v>14165700</v>
      </c>
      <c r="J7" s="563">
        <f>SUM(J8,J15,J25,J31,J32,J14,J30)</f>
        <v>12977517</v>
      </c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</row>
    <row r="8" spans="1:21" s="305" customFormat="1" ht="36" customHeight="1">
      <c r="A8" s="119">
        <v>2</v>
      </c>
      <c r="B8" s="541">
        <v>18</v>
      </c>
      <c r="C8" s="306"/>
      <c r="D8" s="307"/>
      <c r="E8" s="307">
        <v>1</v>
      </c>
      <c r="F8" s="306" t="s">
        <v>188</v>
      </c>
      <c r="G8" s="68">
        <f>SUM(G9,G12:G12)</f>
        <v>3469686</v>
      </c>
      <c r="H8" s="68">
        <f>SUM(H9,H12:H12)</f>
        <v>3257505</v>
      </c>
      <c r="I8" s="68">
        <f>SUM(I9,I12:I12)</f>
        <v>3791734</v>
      </c>
      <c r="J8" s="377">
        <f>SUM(J9,J12:J12)</f>
        <v>3419289</v>
      </c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4"/>
    </row>
    <row r="9" spans="1:10" s="309" customFormat="1" ht="17.25">
      <c r="A9" s="119">
        <v>3</v>
      </c>
      <c r="B9" s="135"/>
      <c r="C9" s="225"/>
      <c r="D9" s="163"/>
      <c r="E9" s="163"/>
      <c r="F9" s="308" t="s">
        <v>189</v>
      </c>
      <c r="G9" s="12">
        <f>SUM(G10:G11)</f>
        <v>3090134</v>
      </c>
      <c r="H9" s="12">
        <f>SUM(H10:H11)</f>
        <v>2929761</v>
      </c>
      <c r="I9" s="12">
        <f>SUM(I10:I11)</f>
        <v>3341151</v>
      </c>
      <c r="J9" s="378">
        <f>SUM(J10:J11)</f>
        <v>3194545</v>
      </c>
    </row>
    <row r="10" spans="1:10" ht="33" customHeight="1">
      <c r="A10" s="1017">
        <v>4</v>
      </c>
      <c r="B10" s="138"/>
      <c r="C10" s="310"/>
      <c r="D10" s="310"/>
      <c r="E10" s="310"/>
      <c r="F10" s="71" t="s">
        <v>320</v>
      </c>
      <c r="G10" s="2">
        <v>2986827</v>
      </c>
      <c r="H10" s="2">
        <v>2929761</v>
      </c>
      <c r="I10" s="2">
        <v>3286398</v>
      </c>
      <c r="J10" s="379">
        <v>3194545</v>
      </c>
    </row>
    <row r="11" spans="1:10" ht="33">
      <c r="A11" s="1017">
        <v>5</v>
      </c>
      <c r="B11" s="135"/>
      <c r="C11" s="310"/>
      <c r="D11" s="310"/>
      <c r="E11" s="310"/>
      <c r="F11" s="71" t="s">
        <v>190</v>
      </c>
      <c r="G11" s="2">
        <v>103307</v>
      </c>
      <c r="H11" s="2"/>
      <c r="I11" s="2">
        <v>54753</v>
      </c>
      <c r="J11" s="379"/>
    </row>
    <row r="12" spans="1:10" s="309" customFormat="1" ht="17.25">
      <c r="A12" s="119">
        <v>6</v>
      </c>
      <c r="B12" s="135"/>
      <c r="C12" s="311"/>
      <c r="D12" s="310"/>
      <c r="E12" s="310"/>
      <c r="F12" s="70" t="s">
        <v>191</v>
      </c>
      <c r="G12" s="12">
        <v>379552</v>
      </c>
      <c r="H12" s="12">
        <v>327744</v>
      </c>
      <c r="I12" s="12">
        <v>450583</v>
      </c>
      <c r="J12" s="378">
        <f>193394+31350</f>
        <v>224744</v>
      </c>
    </row>
    <row r="13" spans="1:10" ht="16.5" customHeight="1">
      <c r="A13" s="119">
        <v>7</v>
      </c>
      <c r="B13" s="135"/>
      <c r="C13" s="310"/>
      <c r="D13" s="310"/>
      <c r="E13" s="310"/>
      <c r="F13" s="71" t="s">
        <v>192</v>
      </c>
      <c r="G13" s="2">
        <v>140289</v>
      </c>
      <c r="H13" s="2">
        <v>151000</v>
      </c>
      <c r="I13" s="2"/>
      <c r="J13" s="379">
        <v>147600</v>
      </c>
    </row>
    <row r="14" spans="1:11" ht="36" customHeight="1">
      <c r="A14" s="81">
        <v>8</v>
      </c>
      <c r="B14" s="542" t="s">
        <v>716</v>
      </c>
      <c r="C14" s="310"/>
      <c r="D14" s="310"/>
      <c r="E14" s="393">
        <v>2</v>
      </c>
      <c r="F14" s="306" t="s">
        <v>193</v>
      </c>
      <c r="G14" s="12">
        <v>190782</v>
      </c>
      <c r="H14" s="12">
        <v>155331</v>
      </c>
      <c r="I14" s="12">
        <v>211669</v>
      </c>
      <c r="J14" s="378">
        <v>117496</v>
      </c>
      <c r="K14" s="564"/>
    </row>
    <row r="15" spans="1:10" s="166" customFormat="1" ht="36" customHeight="1">
      <c r="A15" s="119">
        <v>9</v>
      </c>
      <c r="B15" s="135">
        <v>18</v>
      </c>
      <c r="C15" s="225"/>
      <c r="D15" s="163"/>
      <c r="E15" s="163">
        <v>3</v>
      </c>
      <c r="F15" s="226" t="s">
        <v>194</v>
      </c>
      <c r="G15" s="72">
        <f>SUM(G16,G24:G24)</f>
        <v>7624249</v>
      </c>
      <c r="H15" s="72">
        <f>SUM(H16,H24:H24)</f>
        <v>7128500</v>
      </c>
      <c r="I15" s="72">
        <f>SUM(I16,I24:I24)</f>
        <v>8049548</v>
      </c>
      <c r="J15" s="378">
        <f>SUM(J16,J24:J24)</f>
        <v>7765600</v>
      </c>
    </row>
    <row r="16" spans="1:10" s="309" customFormat="1" ht="17.25">
      <c r="A16" s="119">
        <v>10</v>
      </c>
      <c r="B16" s="135"/>
      <c r="C16" s="225"/>
      <c r="D16" s="163"/>
      <c r="E16" s="163"/>
      <c r="F16" s="70" t="s">
        <v>195</v>
      </c>
      <c r="G16" s="12">
        <f>SUM(G17:G23)</f>
        <v>7606629</v>
      </c>
      <c r="H16" s="12">
        <f>SUM(H17:H23)</f>
        <v>7128000</v>
      </c>
      <c r="I16" s="12">
        <f>SUM(I17:I23)</f>
        <v>8043412</v>
      </c>
      <c r="J16" s="378">
        <f>SUM(J17:J23)</f>
        <v>7760000</v>
      </c>
    </row>
    <row r="17" spans="1:10" ht="16.5">
      <c r="A17" s="119">
        <v>11</v>
      </c>
      <c r="B17" s="135"/>
      <c r="C17" s="163"/>
      <c r="D17" s="163"/>
      <c r="E17" s="163"/>
      <c r="F17" s="71" t="s">
        <v>137</v>
      </c>
      <c r="G17" s="2">
        <v>1435111</v>
      </c>
      <c r="H17" s="2">
        <v>1250000</v>
      </c>
      <c r="I17" s="2">
        <v>1300333</v>
      </c>
      <c r="J17" s="379">
        <v>1300000</v>
      </c>
    </row>
    <row r="18" spans="1:10" ht="16.5">
      <c r="A18" s="119">
        <v>12</v>
      </c>
      <c r="B18" s="135"/>
      <c r="C18" s="163"/>
      <c r="D18" s="163"/>
      <c r="E18" s="163"/>
      <c r="F18" s="71" t="s">
        <v>140</v>
      </c>
      <c r="G18" s="2">
        <v>46098</v>
      </c>
      <c r="H18" s="2">
        <v>40000</v>
      </c>
      <c r="I18" s="2">
        <v>44141</v>
      </c>
      <c r="J18" s="379">
        <v>45000</v>
      </c>
    </row>
    <row r="19" spans="1:10" ht="16.5">
      <c r="A19" s="119">
        <v>13</v>
      </c>
      <c r="B19" s="135"/>
      <c r="C19" s="163"/>
      <c r="D19" s="163"/>
      <c r="E19" s="163"/>
      <c r="F19" s="71" t="s">
        <v>139</v>
      </c>
      <c r="G19" s="2">
        <v>145905</v>
      </c>
      <c r="H19" s="2">
        <v>138000</v>
      </c>
      <c r="I19" s="2">
        <v>143422</v>
      </c>
      <c r="J19" s="379">
        <v>145000</v>
      </c>
    </row>
    <row r="20" spans="1:10" ht="16.5">
      <c r="A20" s="119">
        <v>14</v>
      </c>
      <c r="B20" s="135"/>
      <c r="C20" s="163"/>
      <c r="D20" s="163"/>
      <c r="E20" s="163"/>
      <c r="F20" s="71" t="s">
        <v>138</v>
      </c>
      <c r="G20" s="2">
        <v>111756</v>
      </c>
      <c r="H20" s="2">
        <v>95000</v>
      </c>
      <c r="I20" s="2">
        <v>95735</v>
      </c>
      <c r="J20" s="379">
        <v>95000</v>
      </c>
    </row>
    <row r="21" spans="1:10" ht="16.5">
      <c r="A21" s="119">
        <v>15</v>
      </c>
      <c r="B21" s="135"/>
      <c r="C21" s="163"/>
      <c r="D21" s="163"/>
      <c r="E21" s="163"/>
      <c r="F21" s="71" t="s">
        <v>136</v>
      </c>
      <c r="G21" s="2">
        <v>5584394</v>
      </c>
      <c r="H21" s="2">
        <v>5400000</v>
      </c>
      <c r="I21" s="2">
        <v>6222826</v>
      </c>
      <c r="J21" s="379">
        <v>5950000</v>
      </c>
    </row>
    <row r="22" spans="1:10" ht="16.5">
      <c r="A22" s="119">
        <v>16</v>
      </c>
      <c r="B22" s="135"/>
      <c r="C22" s="163"/>
      <c r="D22" s="163"/>
      <c r="E22" s="163"/>
      <c r="F22" s="71" t="s">
        <v>141</v>
      </c>
      <c r="G22" s="2">
        <v>209256</v>
      </c>
      <c r="H22" s="2">
        <v>200000</v>
      </c>
      <c r="I22" s="2">
        <v>215843</v>
      </c>
      <c r="J22" s="379">
        <v>210000</v>
      </c>
    </row>
    <row r="23" spans="1:10" ht="16.5">
      <c r="A23" s="119">
        <v>17</v>
      </c>
      <c r="B23" s="135"/>
      <c r="C23" s="163"/>
      <c r="D23" s="163"/>
      <c r="E23" s="163"/>
      <c r="F23" s="71" t="s">
        <v>196</v>
      </c>
      <c r="G23" s="2">
        <v>74109</v>
      </c>
      <c r="H23" s="2">
        <v>5000</v>
      </c>
      <c r="I23" s="2">
        <v>21112</v>
      </c>
      <c r="J23" s="379">
        <v>15000</v>
      </c>
    </row>
    <row r="24" spans="1:10" s="309" customFormat="1" ht="34.5">
      <c r="A24" s="1017">
        <v>18</v>
      </c>
      <c r="B24" s="135"/>
      <c r="C24" s="225"/>
      <c r="D24" s="163"/>
      <c r="E24" s="163"/>
      <c r="F24" s="70" t="s">
        <v>197</v>
      </c>
      <c r="G24" s="12">
        <v>17620</v>
      </c>
      <c r="H24" s="12">
        <v>500</v>
      </c>
      <c r="I24" s="12">
        <v>6136</v>
      </c>
      <c r="J24" s="378">
        <v>5600</v>
      </c>
    </row>
    <row r="25" spans="1:10" s="166" customFormat="1" ht="36" customHeight="1">
      <c r="A25" s="119">
        <v>19</v>
      </c>
      <c r="B25" s="135">
        <v>18</v>
      </c>
      <c r="C25" s="225"/>
      <c r="D25" s="163"/>
      <c r="E25" s="163">
        <v>4</v>
      </c>
      <c r="F25" s="226" t="s">
        <v>152</v>
      </c>
      <c r="G25" s="72">
        <f>SUM(G26:G29)</f>
        <v>774567</v>
      </c>
      <c r="H25" s="72">
        <f>SUM(H26:H29)</f>
        <v>725000</v>
      </c>
      <c r="I25" s="72">
        <f>SUM(I26:I29)</f>
        <v>1035546</v>
      </c>
      <c r="J25" s="378">
        <f>SUM(J26:J29)</f>
        <v>765238</v>
      </c>
    </row>
    <row r="26" spans="1:10" ht="16.5" customHeight="1">
      <c r="A26" s="119">
        <v>20</v>
      </c>
      <c r="B26" s="135"/>
      <c r="C26" s="163"/>
      <c r="D26" s="163"/>
      <c r="E26" s="163"/>
      <c r="F26" s="71" t="s">
        <v>316</v>
      </c>
      <c r="G26" s="2">
        <v>334282</v>
      </c>
      <c r="H26" s="2">
        <v>345000</v>
      </c>
      <c r="I26" s="2">
        <v>319006</v>
      </c>
      <c r="J26" s="379">
        <v>367526</v>
      </c>
    </row>
    <row r="27" spans="1:10" ht="16.5" customHeight="1">
      <c r="A27" s="119">
        <v>21</v>
      </c>
      <c r="B27" s="135"/>
      <c r="C27" s="163"/>
      <c r="D27" s="163"/>
      <c r="E27" s="163"/>
      <c r="F27" s="71" t="s">
        <v>317</v>
      </c>
      <c r="G27" s="2">
        <v>189655</v>
      </c>
      <c r="H27" s="2">
        <v>192000</v>
      </c>
      <c r="I27" s="2">
        <v>155541</v>
      </c>
      <c r="J27" s="379">
        <v>192783</v>
      </c>
    </row>
    <row r="28" spans="1:11" ht="16.5" customHeight="1">
      <c r="A28" s="119">
        <v>22</v>
      </c>
      <c r="B28" s="135"/>
      <c r="C28" s="163"/>
      <c r="D28" s="163"/>
      <c r="E28" s="163"/>
      <c r="F28" s="71" t="s">
        <v>318</v>
      </c>
      <c r="G28" s="2">
        <v>163912</v>
      </c>
      <c r="H28" s="2">
        <v>188000</v>
      </c>
      <c r="I28" s="2">
        <v>490423</v>
      </c>
      <c r="J28" s="379">
        <v>204929</v>
      </c>
      <c r="K28" s="163"/>
    </row>
    <row r="29" spans="1:11" ht="16.5" customHeight="1">
      <c r="A29" s="119">
        <v>23</v>
      </c>
      <c r="B29" s="135"/>
      <c r="C29" s="163"/>
      <c r="D29" s="163"/>
      <c r="E29" s="163"/>
      <c r="F29" s="71" t="s">
        <v>319</v>
      </c>
      <c r="G29" s="2">
        <v>86718</v>
      </c>
      <c r="H29" s="2"/>
      <c r="I29" s="2">
        <v>70576</v>
      </c>
      <c r="J29" s="379"/>
      <c r="K29" s="163"/>
    </row>
    <row r="30" spans="1:11" s="166" customFormat="1" ht="36" customHeight="1">
      <c r="A30" s="119">
        <v>24</v>
      </c>
      <c r="B30" s="543" t="s">
        <v>716</v>
      </c>
      <c r="C30" s="225"/>
      <c r="D30" s="163"/>
      <c r="E30" s="163">
        <v>5</v>
      </c>
      <c r="F30" s="226" t="s">
        <v>198</v>
      </c>
      <c r="G30" s="72">
        <v>887056</v>
      </c>
      <c r="H30" s="72">
        <v>839214</v>
      </c>
      <c r="I30" s="72">
        <v>1021555</v>
      </c>
      <c r="J30" s="378">
        <v>909894</v>
      </c>
      <c r="K30" s="565"/>
    </row>
    <row r="31" spans="1:10" s="166" customFormat="1" ht="36" customHeight="1">
      <c r="A31" s="119">
        <v>25</v>
      </c>
      <c r="B31" s="135">
        <v>18</v>
      </c>
      <c r="C31" s="225"/>
      <c r="D31" s="163"/>
      <c r="E31" s="163">
        <v>6</v>
      </c>
      <c r="F31" s="226" t="s">
        <v>199</v>
      </c>
      <c r="G31" s="72">
        <v>4377</v>
      </c>
      <c r="H31" s="72"/>
      <c r="I31" s="72">
        <v>42364</v>
      </c>
      <c r="J31" s="378"/>
    </row>
    <row r="32" spans="1:10" s="309" customFormat="1" ht="36" customHeight="1">
      <c r="A32" s="1017">
        <v>26</v>
      </c>
      <c r="B32" s="544" t="s">
        <v>716</v>
      </c>
      <c r="C32" s="312"/>
      <c r="D32" s="312"/>
      <c r="E32" s="313">
        <v>7</v>
      </c>
      <c r="F32" s="314" t="s">
        <v>200</v>
      </c>
      <c r="G32" s="566">
        <v>6482</v>
      </c>
      <c r="H32" s="566"/>
      <c r="I32" s="566">
        <v>13284</v>
      </c>
      <c r="J32" s="567"/>
    </row>
    <row r="33" spans="1:21" s="305" customFormat="1" ht="36" customHeight="1">
      <c r="A33" s="119">
        <v>27</v>
      </c>
      <c r="B33" s="545"/>
      <c r="C33" s="315"/>
      <c r="D33" s="316">
        <v>2</v>
      </c>
      <c r="E33" s="316"/>
      <c r="F33" s="317" t="s">
        <v>149</v>
      </c>
      <c r="G33" s="568">
        <f>SUM(G34,G38:G39,G42:G44)</f>
        <v>3340220</v>
      </c>
      <c r="H33" s="568">
        <f>SUM(H34,H38:H39,H42:H44)</f>
        <v>7712589</v>
      </c>
      <c r="I33" s="954">
        <f>SUM(I34,I38:I39,I42:I44)</f>
        <v>13921724</v>
      </c>
      <c r="J33" s="1018">
        <f>SUM(J34,J38:J39,J42:J44)</f>
        <v>5648160</v>
      </c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</row>
    <row r="34" spans="1:10" s="166" customFormat="1" ht="36" customHeight="1">
      <c r="A34" s="119">
        <v>28</v>
      </c>
      <c r="B34" s="135"/>
      <c r="C34" s="225"/>
      <c r="D34" s="163"/>
      <c r="E34" s="163">
        <v>8</v>
      </c>
      <c r="F34" s="226" t="s">
        <v>201</v>
      </c>
      <c r="G34" s="72">
        <f>SUM(G35,G37)</f>
        <v>2353026</v>
      </c>
      <c r="H34" s="72">
        <f>SUM(H35,H37)</f>
        <v>7497589</v>
      </c>
      <c r="I34" s="72">
        <f>SUM(I35,I37)</f>
        <v>13737193</v>
      </c>
      <c r="J34" s="378">
        <f>SUM(J35,J37)</f>
        <v>5270260</v>
      </c>
    </row>
    <row r="35" spans="1:10" s="309" customFormat="1" ht="17.25">
      <c r="A35" s="119">
        <v>29</v>
      </c>
      <c r="B35" s="135">
        <v>18</v>
      </c>
      <c r="C35" s="225"/>
      <c r="D35" s="163"/>
      <c r="E35" s="163"/>
      <c r="F35" s="70" t="s">
        <v>202</v>
      </c>
      <c r="G35" s="12">
        <f>+G36</f>
        <v>728440</v>
      </c>
      <c r="H35" s="12">
        <f>+H36</f>
        <v>723000</v>
      </c>
      <c r="I35" s="12">
        <f>+I36</f>
        <v>4325400</v>
      </c>
      <c r="J35" s="378">
        <f>+J36</f>
        <v>0</v>
      </c>
    </row>
    <row r="36" spans="1:10" ht="16.5">
      <c r="A36" s="119">
        <v>30</v>
      </c>
      <c r="B36" s="135"/>
      <c r="C36" s="310"/>
      <c r="D36" s="310"/>
      <c r="E36" s="310"/>
      <c r="F36" s="71" t="s">
        <v>203</v>
      </c>
      <c r="G36" s="2">
        <v>728440</v>
      </c>
      <c r="H36" s="2">
        <v>723000</v>
      </c>
      <c r="I36" s="2">
        <v>4325400</v>
      </c>
      <c r="J36" s="379"/>
    </row>
    <row r="37" spans="1:11" s="309" customFormat="1" ht="17.25">
      <c r="A37" s="119">
        <v>31</v>
      </c>
      <c r="B37" s="135">
        <v>18</v>
      </c>
      <c r="C37" s="311"/>
      <c r="D37" s="310"/>
      <c r="E37" s="310"/>
      <c r="F37" s="70" t="s">
        <v>204</v>
      </c>
      <c r="G37" s="12">
        <v>1624586</v>
      </c>
      <c r="H37" s="12">
        <v>6774589</v>
      </c>
      <c r="I37" s="12">
        <v>9411793</v>
      </c>
      <c r="J37" s="378">
        <f>5301610-31350</f>
        <v>5270260</v>
      </c>
      <c r="K37" s="569"/>
    </row>
    <row r="38" spans="1:10" s="309" customFormat="1" ht="36" customHeight="1">
      <c r="A38" s="1017">
        <v>32</v>
      </c>
      <c r="B38" s="544" t="s">
        <v>716</v>
      </c>
      <c r="C38" s="311"/>
      <c r="D38" s="311"/>
      <c r="E38" s="310">
        <v>9</v>
      </c>
      <c r="F38" s="70" t="s">
        <v>205</v>
      </c>
      <c r="G38" s="12">
        <v>3078</v>
      </c>
      <c r="H38" s="12"/>
      <c r="I38" s="12">
        <v>41090</v>
      </c>
      <c r="J38" s="378">
        <v>2900</v>
      </c>
    </row>
    <row r="39" spans="1:10" s="166" customFormat="1" ht="36" customHeight="1">
      <c r="A39" s="119">
        <v>33</v>
      </c>
      <c r="B39" s="135">
        <v>18</v>
      </c>
      <c r="C39" s="225"/>
      <c r="D39" s="163"/>
      <c r="E39" s="163">
        <v>10</v>
      </c>
      <c r="F39" s="226" t="s">
        <v>206</v>
      </c>
      <c r="G39" s="72">
        <f>SUM(G40:G41)</f>
        <v>982437</v>
      </c>
      <c r="H39" s="72">
        <f>SUM(H40:H41)</f>
        <v>185000</v>
      </c>
      <c r="I39" s="72">
        <f>SUM(I40:I41)</f>
        <v>136583</v>
      </c>
      <c r="J39" s="378">
        <f>SUM(J40:J41)</f>
        <v>225000</v>
      </c>
    </row>
    <row r="40" spans="1:10" ht="16.5">
      <c r="A40" s="119">
        <v>34</v>
      </c>
      <c r="B40" s="135"/>
      <c r="C40" s="163"/>
      <c r="D40" s="163"/>
      <c r="E40" s="163"/>
      <c r="F40" s="71" t="s">
        <v>207</v>
      </c>
      <c r="G40" s="2">
        <v>982437</v>
      </c>
      <c r="H40" s="2">
        <v>170000</v>
      </c>
      <c r="I40" s="2">
        <v>136583</v>
      </c>
      <c r="J40" s="379">
        <v>225000</v>
      </c>
    </row>
    <row r="41" spans="1:10" ht="16.5">
      <c r="A41" s="119">
        <v>35</v>
      </c>
      <c r="B41" s="135"/>
      <c r="C41" s="163"/>
      <c r="D41" s="163"/>
      <c r="E41" s="163"/>
      <c r="F41" s="71" t="s">
        <v>491</v>
      </c>
      <c r="G41" s="2"/>
      <c r="H41" s="2">
        <v>15000</v>
      </c>
      <c r="I41" s="2"/>
      <c r="J41" s="379"/>
    </row>
    <row r="42" spans="1:10" ht="36" customHeight="1">
      <c r="A42" s="119">
        <v>36</v>
      </c>
      <c r="B42" s="135"/>
      <c r="C42" s="163"/>
      <c r="D42" s="163"/>
      <c r="E42" s="163">
        <v>11</v>
      </c>
      <c r="F42" s="70" t="s">
        <v>208</v>
      </c>
      <c r="G42" s="12">
        <v>165</v>
      </c>
      <c r="H42" s="12"/>
      <c r="I42" s="12">
        <v>958</v>
      </c>
      <c r="J42" s="378"/>
    </row>
    <row r="43" spans="1:10" s="166" customFormat="1" ht="36" customHeight="1">
      <c r="A43" s="119">
        <v>37</v>
      </c>
      <c r="B43" s="135">
        <v>18</v>
      </c>
      <c r="C43" s="225"/>
      <c r="D43" s="163"/>
      <c r="E43" s="163">
        <v>12</v>
      </c>
      <c r="F43" s="226" t="s">
        <v>209</v>
      </c>
      <c r="G43" s="72">
        <v>719</v>
      </c>
      <c r="H43" s="72">
        <v>30000</v>
      </c>
      <c r="I43" s="72">
        <v>5900</v>
      </c>
      <c r="J43" s="378">
        <v>150000</v>
      </c>
    </row>
    <row r="44" spans="1:10" s="309" customFormat="1" ht="36" customHeight="1">
      <c r="A44" s="1017">
        <v>38</v>
      </c>
      <c r="B44" s="544" t="s">
        <v>716</v>
      </c>
      <c r="C44" s="311"/>
      <c r="D44" s="311"/>
      <c r="E44" s="310">
        <v>13</v>
      </c>
      <c r="F44" s="318" t="s">
        <v>210</v>
      </c>
      <c r="G44" s="12">
        <v>795</v>
      </c>
      <c r="H44" s="12"/>
      <c r="I44" s="12"/>
      <c r="J44" s="378"/>
    </row>
    <row r="45" spans="1:10" s="32" customFormat="1" ht="36" customHeight="1">
      <c r="A45" s="81">
        <v>39</v>
      </c>
      <c r="B45" s="29">
        <v>18</v>
      </c>
      <c r="C45" s="319"/>
      <c r="D45" s="320"/>
      <c r="E45" s="320"/>
      <c r="F45" s="955" t="s">
        <v>211</v>
      </c>
      <c r="G45" s="73">
        <f>SUM(G46:G46)</f>
        <v>0</v>
      </c>
      <c r="H45" s="73">
        <f>SUM(H46:H46)</f>
        <v>0</v>
      </c>
      <c r="I45" s="73">
        <f>SUM(I46:I46)</f>
        <v>0</v>
      </c>
      <c r="J45" s="380">
        <f>SUM(J46:J46)</f>
        <v>0</v>
      </c>
    </row>
    <row r="46" spans="1:10" ht="33">
      <c r="A46" s="81">
        <v>40</v>
      </c>
      <c r="B46" s="135"/>
      <c r="C46" s="321"/>
      <c r="D46" s="321"/>
      <c r="E46" s="321"/>
      <c r="F46" s="956" t="s">
        <v>278</v>
      </c>
      <c r="G46" s="75"/>
      <c r="H46" s="75"/>
      <c r="I46" s="75"/>
      <c r="J46" s="381"/>
    </row>
    <row r="47" spans="1:10" s="32" customFormat="1" ht="39.75" customHeight="1" thickBot="1">
      <c r="A47" s="81">
        <v>41</v>
      </c>
      <c r="B47" s="546"/>
      <c r="C47" s="322"/>
      <c r="D47" s="323"/>
      <c r="E47" s="323"/>
      <c r="F47" s="324" t="s">
        <v>212</v>
      </c>
      <c r="G47" s="570">
        <f>SUM(G7,G33,G45)</f>
        <v>16297419</v>
      </c>
      <c r="H47" s="570">
        <f>SUM(H7,H33,H45)</f>
        <v>19818139</v>
      </c>
      <c r="I47" s="570">
        <f>SUM(I7,I33,I45)</f>
        <v>28087424</v>
      </c>
      <c r="J47" s="571">
        <f>SUM(J7,J33,J45)</f>
        <v>18625677</v>
      </c>
    </row>
    <row r="48" spans="1:10" s="32" customFormat="1" ht="39.75" customHeight="1" thickBot="1" thickTop="1">
      <c r="A48" s="81">
        <v>42</v>
      </c>
      <c r="B48" s="547"/>
      <c r="C48" s="325"/>
      <c r="D48" s="326"/>
      <c r="E48" s="326"/>
      <c r="F48" s="327" t="s">
        <v>213</v>
      </c>
      <c r="G48" s="74">
        <f>+G47-'3.Onki'!G33</f>
        <v>2729527</v>
      </c>
      <c r="H48" s="74">
        <f>+H47-'3.Onki'!H33</f>
        <v>-2049654</v>
      </c>
      <c r="I48" s="74">
        <f>+I47-'3.Onki'!I33</f>
        <v>-6769329</v>
      </c>
      <c r="J48" s="382">
        <f>+J47-'3.Onki'!J33</f>
        <v>-8870872</v>
      </c>
    </row>
    <row r="49" spans="1:10" s="32" customFormat="1" ht="36" customHeight="1">
      <c r="A49" s="81">
        <v>43</v>
      </c>
      <c r="B49" s="29"/>
      <c r="C49" s="1105"/>
      <c r="D49" s="299"/>
      <c r="E49" s="299">
        <v>14</v>
      </c>
      <c r="F49" s="241" t="s">
        <v>214</v>
      </c>
      <c r="G49" s="572">
        <f>SUM(G51,G60)+G50</f>
        <v>4365983</v>
      </c>
      <c r="H49" s="572">
        <f>SUM(H51,H60)+H50</f>
        <v>2252983</v>
      </c>
      <c r="I49" s="572">
        <f>SUM(I51,I60)+I50</f>
        <v>7080164</v>
      </c>
      <c r="J49" s="573">
        <f>SUM(J51,J60)+J50</f>
        <v>9080507</v>
      </c>
    </row>
    <row r="50" spans="1:10" s="32" customFormat="1" ht="36" customHeight="1">
      <c r="A50" s="81">
        <v>44</v>
      </c>
      <c r="B50" s="29"/>
      <c r="C50" s="1105"/>
      <c r="D50" s="299">
        <v>1</v>
      </c>
      <c r="E50" s="299"/>
      <c r="F50" s="241" t="s">
        <v>282</v>
      </c>
      <c r="G50" s="572">
        <v>125962</v>
      </c>
      <c r="H50" s="572"/>
      <c r="I50" s="572">
        <f>101444+6062</f>
        <v>107506</v>
      </c>
      <c r="J50" s="573"/>
    </row>
    <row r="51" spans="1:10" s="32" customFormat="1" ht="33" customHeight="1">
      <c r="A51" s="81">
        <v>45</v>
      </c>
      <c r="B51" s="548"/>
      <c r="C51" s="319"/>
      <c r="D51" s="320"/>
      <c r="E51" s="320"/>
      <c r="F51" s="328" t="s">
        <v>321</v>
      </c>
      <c r="G51" s="73">
        <f>SUM(G52,G56)</f>
        <v>4240021</v>
      </c>
      <c r="H51" s="73">
        <f>SUM(H52,H56)</f>
        <v>2153983</v>
      </c>
      <c r="I51" s="73">
        <f>SUM(I52,I56)</f>
        <v>6873658</v>
      </c>
      <c r="J51" s="380">
        <f>SUM(J52,J56)</f>
        <v>8404019</v>
      </c>
    </row>
    <row r="52" spans="1:10" s="166" customFormat="1" ht="24" customHeight="1">
      <c r="A52" s="81">
        <v>46</v>
      </c>
      <c r="B52" s="135"/>
      <c r="C52" s="225"/>
      <c r="D52" s="163">
        <v>1</v>
      </c>
      <c r="E52" s="163"/>
      <c r="F52" s="226" t="s">
        <v>280</v>
      </c>
      <c r="G52" s="72">
        <f>SUM(G53:G55)</f>
        <v>1445783</v>
      </c>
      <c r="H52" s="72">
        <f>SUM(H53:H55)</f>
        <v>816136</v>
      </c>
      <c r="I52" s="72">
        <f>SUM(I53:I55)</f>
        <v>1957723</v>
      </c>
      <c r="J52" s="378">
        <f>SUM(J53:J55)</f>
        <v>1315949</v>
      </c>
    </row>
    <row r="53" spans="1:10" ht="16.5">
      <c r="A53" s="119">
        <v>47</v>
      </c>
      <c r="B53" s="542" t="s">
        <v>490</v>
      </c>
      <c r="C53" s="163"/>
      <c r="D53" s="163"/>
      <c r="E53" s="163"/>
      <c r="F53" s="71" t="s">
        <v>215</v>
      </c>
      <c r="G53" s="2">
        <v>375129</v>
      </c>
      <c r="H53" s="2">
        <v>220402</v>
      </c>
      <c r="I53" s="2">
        <v>612577</v>
      </c>
      <c r="J53" s="379">
        <f>140431-2495</f>
        <v>137936</v>
      </c>
    </row>
    <row r="54" spans="1:10" ht="16.5">
      <c r="A54" s="119">
        <v>48</v>
      </c>
      <c r="B54" s="135">
        <v>17</v>
      </c>
      <c r="C54" s="163"/>
      <c r="D54" s="163"/>
      <c r="E54" s="163"/>
      <c r="F54" s="71" t="s">
        <v>216</v>
      </c>
      <c r="G54" s="2">
        <v>235809</v>
      </c>
      <c r="H54" s="2"/>
      <c r="I54" s="2">
        <v>251672</v>
      </c>
      <c r="J54" s="379">
        <f>12366+2495</f>
        <v>14861</v>
      </c>
    </row>
    <row r="55" spans="1:10" ht="16.5">
      <c r="A55" s="119">
        <v>49</v>
      </c>
      <c r="B55" s="135">
        <v>18</v>
      </c>
      <c r="C55" s="163"/>
      <c r="D55" s="163"/>
      <c r="E55" s="163"/>
      <c r="F55" s="71" t="s">
        <v>132</v>
      </c>
      <c r="G55" s="2">
        <v>834845</v>
      </c>
      <c r="H55" s="2">
        <v>595734</v>
      </c>
      <c r="I55" s="2">
        <v>1093474</v>
      </c>
      <c r="J55" s="379">
        <v>1163152</v>
      </c>
    </row>
    <row r="56" spans="1:10" s="166" customFormat="1" ht="24" customHeight="1">
      <c r="A56" s="81">
        <v>50</v>
      </c>
      <c r="B56" s="135"/>
      <c r="C56" s="225"/>
      <c r="D56" s="163">
        <v>2</v>
      </c>
      <c r="E56" s="163"/>
      <c r="F56" s="226" t="s">
        <v>279</v>
      </c>
      <c r="G56" s="72">
        <f>SUM(G57:G59)</f>
        <v>2794238</v>
      </c>
      <c r="H56" s="72">
        <f>H57+H59</f>
        <v>1337847</v>
      </c>
      <c r="I56" s="72">
        <f>SUM(I57:I59)</f>
        <v>4915935</v>
      </c>
      <c r="J56" s="378">
        <f>SUM(J57:J59)</f>
        <v>7088070</v>
      </c>
    </row>
    <row r="57" spans="1:10" s="309" customFormat="1" ht="17.25">
      <c r="A57" s="119">
        <v>51</v>
      </c>
      <c r="B57" s="543" t="s">
        <v>490</v>
      </c>
      <c r="C57" s="163"/>
      <c r="D57" s="163"/>
      <c r="E57" s="163"/>
      <c r="F57" s="329" t="s">
        <v>215</v>
      </c>
      <c r="G57" s="2">
        <v>36696</v>
      </c>
      <c r="H57" s="2"/>
      <c r="I57" s="2">
        <v>48512</v>
      </c>
      <c r="J57" s="379">
        <v>58070</v>
      </c>
    </row>
    <row r="58" spans="1:10" s="309" customFormat="1" ht="17.25">
      <c r="A58" s="119">
        <v>52</v>
      </c>
      <c r="B58" s="543" t="s">
        <v>351</v>
      </c>
      <c r="C58" s="163"/>
      <c r="D58" s="163"/>
      <c r="E58" s="163"/>
      <c r="F58" s="71" t="s">
        <v>216</v>
      </c>
      <c r="G58" s="2">
        <v>5940</v>
      </c>
      <c r="H58" s="2"/>
      <c r="I58" s="2">
        <v>16696</v>
      </c>
      <c r="J58" s="379"/>
    </row>
    <row r="59" spans="1:10" s="309" customFormat="1" ht="17.25">
      <c r="A59" s="119">
        <v>53</v>
      </c>
      <c r="B59" s="135">
        <v>18</v>
      </c>
      <c r="C59" s="163"/>
      <c r="D59" s="163"/>
      <c r="E59" s="163"/>
      <c r="F59" s="329" t="s">
        <v>471</v>
      </c>
      <c r="G59" s="2">
        <v>2751602</v>
      </c>
      <c r="H59" s="2">
        <v>1337847</v>
      </c>
      <c r="I59" s="2">
        <v>4850727</v>
      </c>
      <c r="J59" s="379">
        <v>7030000</v>
      </c>
    </row>
    <row r="60" spans="1:10" s="32" customFormat="1" ht="30" customHeight="1">
      <c r="A60" s="81">
        <v>54</v>
      </c>
      <c r="B60" s="548"/>
      <c r="C60" s="319"/>
      <c r="D60" s="320"/>
      <c r="E60" s="320"/>
      <c r="F60" s="328" t="s">
        <v>322</v>
      </c>
      <c r="G60" s="73">
        <f>SUM(G61:G63)</f>
        <v>0</v>
      </c>
      <c r="H60" s="73">
        <f>SUM(H61:H63)</f>
        <v>99000</v>
      </c>
      <c r="I60" s="73">
        <f>SUM(I61:I63)</f>
        <v>99000</v>
      </c>
      <c r="J60" s="380">
        <f>SUM(J61:J63)</f>
        <v>676488</v>
      </c>
    </row>
    <row r="61" spans="1:10" s="166" customFormat="1" ht="24" customHeight="1">
      <c r="A61" s="119">
        <v>55</v>
      </c>
      <c r="B61" s="135">
        <v>18</v>
      </c>
      <c r="C61" s="225"/>
      <c r="D61" s="163">
        <v>2</v>
      </c>
      <c r="E61" s="163"/>
      <c r="F61" s="226" t="s">
        <v>217</v>
      </c>
      <c r="G61" s="72"/>
      <c r="H61" s="72"/>
      <c r="I61" s="72"/>
      <c r="J61" s="378"/>
    </row>
    <row r="62" spans="1:10" ht="16.5">
      <c r="A62" s="119">
        <v>56</v>
      </c>
      <c r="B62" s="135"/>
      <c r="C62" s="163"/>
      <c r="D62" s="163"/>
      <c r="E62" s="163"/>
      <c r="F62" s="71" t="s">
        <v>217</v>
      </c>
      <c r="G62" s="2"/>
      <c r="H62" s="2"/>
      <c r="I62" s="2"/>
      <c r="J62" s="379">
        <f>475000+1000+153000</f>
        <v>629000</v>
      </c>
    </row>
    <row r="63" spans="1:10" ht="16.5">
      <c r="A63" s="119">
        <v>57</v>
      </c>
      <c r="B63" s="135"/>
      <c r="C63" s="163"/>
      <c r="D63" s="163"/>
      <c r="E63" s="163"/>
      <c r="F63" s="330" t="s">
        <v>218</v>
      </c>
      <c r="G63" s="75"/>
      <c r="H63" s="75">
        <v>99000</v>
      </c>
      <c r="I63" s="75">
        <v>99000</v>
      </c>
      <c r="J63" s="379">
        <v>47488</v>
      </c>
    </row>
    <row r="64" spans="1:10" s="32" customFormat="1" ht="36" customHeight="1" thickBot="1">
      <c r="A64" s="81">
        <v>58</v>
      </c>
      <c r="B64" s="549"/>
      <c r="C64" s="331"/>
      <c r="D64" s="332"/>
      <c r="E64" s="332"/>
      <c r="F64" s="333" t="s">
        <v>219</v>
      </c>
      <c r="G64" s="574">
        <f>SUM(G47,G49)</f>
        <v>20663402</v>
      </c>
      <c r="H64" s="574">
        <f>SUM(H47,H49)</f>
        <v>22071122</v>
      </c>
      <c r="I64" s="574">
        <f>SUM(I47,I49)</f>
        <v>35167588</v>
      </c>
      <c r="J64" s="575">
        <f>SUM(J47,J49)</f>
        <v>27706184</v>
      </c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 -</oddFooter>
  </headerFooter>
  <rowBreaks count="1" manualBreakCount="1">
    <brk id="42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O233"/>
  <sheetViews>
    <sheetView view="pageBreakPreview" zoomScaleSheetLayoutView="100" zoomScalePageLayoutView="0" workbookViewId="0" topLeftCell="A1">
      <selection activeCell="B1" sqref="B1:E1"/>
    </sheetView>
  </sheetViews>
  <sheetFormatPr defaultColWidth="9.00390625" defaultRowHeight="12.75"/>
  <cols>
    <col min="1" max="1" width="4.25390625" style="964" customWidth="1"/>
    <col min="2" max="2" width="4.25390625" style="669" customWidth="1"/>
    <col min="3" max="3" width="3.75390625" style="669" bestFit="1" customWidth="1"/>
    <col min="4" max="4" width="54.75390625" style="594" customWidth="1"/>
    <col min="5" max="5" width="5.75390625" style="965" customWidth="1"/>
    <col min="6" max="7" width="13.75390625" style="619" customWidth="1"/>
    <col min="8" max="8" width="15.75390625" style="787" customWidth="1"/>
    <col min="9" max="9" width="13.75390625" style="619" customWidth="1"/>
    <col min="10" max="247" width="9.125" style="591" customWidth="1"/>
    <col min="248" max="16384" width="9.125" style="353" customWidth="1"/>
  </cols>
  <sheetData>
    <row r="1" spans="1:247" ht="18" customHeight="1">
      <c r="A1" s="962"/>
      <c r="B1" s="1315" t="s">
        <v>981</v>
      </c>
      <c r="C1" s="1315"/>
      <c r="D1" s="1315"/>
      <c r="E1" s="1315"/>
      <c r="F1" s="963"/>
      <c r="G1" s="963"/>
      <c r="H1" s="1306"/>
      <c r="I1" s="1306"/>
      <c r="J1" s="959"/>
      <c r="K1" s="959"/>
      <c r="L1" s="959"/>
      <c r="M1" s="959"/>
      <c r="N1" s="959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  <c r="Z1" s="959"/>
      <c r="AA1" s="959"/>
      <c r="AB1" s="959"/>
      <c r="AC1" s="959"/>
      <c r="AD1" s="959"/>
      <c r="AE1" s="959"/>
      <c r="AF1" s="959"/>
      <c r="AG1" s="959"/>
      <c r="AH1" s="959"/>
      <c r="AI1" s="959"/>
      <c r="AJ1" s="959"/>
      <c r="AK1" s="959"/>
      <c r="AL1" s="959"/>
      <c r="AM1" s="959"/>
      <c r="AN1" s="959"/>
      <c r="AO1" s="959"/>
      <c r="AP1" s="959"/>
      <c r="AQ1" s="959"/>
      <c r="AR1" s="959"/>
      <c r="AS1" s="959"/>
      <c r="AT1" s="959"/>
      <c r="AU1" s="959"/>
      <c r="AV1" s="959"/>
      <c r="AW1" s="959"/>
      <c r="AX1" s="959"/>
      <c r="AY1" s="959"/>
      <c r="AZ1" s="959"/>
      <c r="BA1" s="959"/>
      <c r="BB1" s="959"/>
      <c r="BC1" s="959"/>
      <c r="BD1" s="959"/>
      <c r="BE1" s="959"/>
      <c r="BF1" s="959"/>
      <c r="BG1" s="959"/>
      <c r="BH1" s="959"/>
      <c r="BI1" s="959"/>
      <c r="BJ1" s="959"/>
      <c r="BK1" s="959"/>
      <c r="BL1" s="959"/>
      <c r="BM1" s="959"/>
      <c r="BN1" s="959"/>
      <c r="BO1" s="959"/>
      <c r="BP1" s="959"/>
      <c r="BQ1" s="959"/>
      <c r="BR1" s="959"/>
      <c r="BS1" s="959"/>
      <c r="BT1" s="959"/>
      <c r="BU1" s="959"/>
      <c r="BV1" s="959"/>
      <c r="BW1" s="959"/>
      <c r="BX1" s="959"/>
      <c r="BY1" s="959"/>
      <c r="BZ1" s="959"/>
      <c r="CA1" s="959"/>
      <c r="CB1" s="959"/>
      <c r="CC1" s="959"/>
      <c r="CD1" s="959"/>
      <c r="CE1" s="959"/>
      <c r="CF1" s="959"/>
      <c r="CG1" s="959"/>
      <c r="CH1" s="959"/>
      <c r="CI1" s="959"/>
      <c r="CJ1" s="959"/>
      <c r="CK1" s="959"/>
      <c r="CL1" s="959"/>
      <c r="CM1" s="959"/>
      <c r="CN1" s="959"/>
      <c r="CO1" s="959"/>
      <c r="CP1" s="959"/>
      <c r="CQ1" s="959"/>
      <c r="CR1" s="959"/>
      <c r="CS1" s="959"/>
      <c r="CT1" s="959"/>
      <c r="CU1" s="959"/>
      <c r="CV1" s="959"/>
      <c r="CW1" s="959"/>
      <c r="CX1" s="959"/>
      <c r="CY1" s="959"/>
      <c r="CZ1" s="959"/>
      <c r="DA1" s="959"/>
      <c r="DB1" s="959"/>
      <c r="DC1" s="959"/>
      <c r="DD1" s="959"/>
      <c r="DE1" s="959"/>
      <c r="DF1" s="959"/>
      <c r="DG1" s="959"/>
      <c r="DH1" s="959"/>
      <c r="DI1" s="959"/>
      <c r="DJ1" s="959"/>
      <c r="DK1" s="959"/>
      <c r="DL1" s="959"/>
      <c r="DM1" s="959"/>
      <c r="DN1" s="959"/>
      <c r="DO1" s="959"/>
      <c r="DP1" s="959"/>
      <c r="DQ1" s="959"/>
      <c r="DR1" s="959"/>
      <c r="DS1" s="959"/>
      <c r="DT1" s="959"/>
      <c r="DU1" s="959"/>
      <c r="DV1" s="959"/>
      <c r="DW1" s="959"/>
      <c r="DX1" s="959"/>
      <c r="DY1" s="959"/>
      <c r="DZ1" s="959"/>
      <c r="EA1" s="959"/>
      <c r="EB1" s="959"/>
      <c r="EC1" s="959"/>
      <c r="ED1" s="959"/>
      <c r="EE1" s="959"/>
      <c r="EF1" s="959"/>
      <c r="EG1" s="959"/>
      <c r="EH1" s="959"/>
      <c r="EI1" s="959"/>
      <c r="EJ1" s="959"/>
      <c r="EK1" s="959"/>
      <c r="EL1" s="959"/>
      <c r="EM1" s="959"/>
      <c r="EN1" s="959"/>
      <c r="EO1" s="959"/>
      <c r="EP1" s="959"/>
      <c r="EQ1" s="959"/>
      <c r="ER1" s="959"/>
      <c r="ES1" s="959"/>
      <c r="ET1" s="959"/>
      <c r="EU1" s="959"/>
      <c r="EV1" s="959"/>
      <c r="EW1" s="959"/>
      <c r="EX1" s="959"/>
      <c r="EY1" s="959"/>
      <c r="EZ1" s="959"/>
      <c r="FA1" s="959"/>
      <c r="FB1" s="959"/>
      <c r="FC1" s="959"/>
      <c r="FD1" s="959"/>
      <c r="FE1" s="959"/>
      <c r="FF1" s="959"/>
      <c r="FG1" s="959"/>
      <c r="FH1" s="959"/>
      <c r="FI1" s="959"/>
      <c r="FJ1" s="959"/>
      <c r="FK1" s="959"/>
      <c r="FL1" s="959"/>
      <c r="FM1" s="959"/>
      <c r="FN1" s="959"/>
      <c r="FO1" s="959"/>
      <c r="FP1" s="959"/>
      <c r="FQ1" s="959"/>
      <c r="FR1" s="959"/>
      <c r="FS1" s="959"/>
      <c r="FT1" s="959"/>
      <c r="FU1" s="959"/>
      <c r="FV1" s="959"/>
      <c r="FW1" s="959"/>
      <c r="FX1" s="959"/>
      <c r="FY1" s="959"/>
      <c r="FZ1" s="959"/>
      <c r="GA1" s="959"/>
      <c r="GB1" s="959"/>
      <c r="GC1" s="959"/>
      <c r="GD1" s="959"/>
      <c r="GE1" s="959"/>
      <c r="GF1" s="959"/>
      <c r="GG1" s="959"/>
      <c r="GH1" s="959"/>
      <c r="GI1" s="959"/>
      <c r="GJ1" s="959"/>
      <c r="GK1" s="959"/>
      <c r="GL1" s="959"/>
      <c r="GM1" s="959"/>
      <c r="GN1" s="959"/>
      <c r="GO1" s="959"/>
      <c r="GP1" s="959"/>
      <c r="GQ1" s="959"/>
      <c r="GR1" s="959"/>
      <c r="GS1" s="959"/>
      <c r="GT1" s="959"/>
      <c r="GU1" s="959"/>
      <c r="GV1" s="959"/>
      <c r="GW1" s="959"/>
      <c r="GX1" s="959"/>
      <c r="GY1" s="959"/>
      <c r="GZ1" s="959"/>
      <c r="HA1" s="959"/>
      <c r="HB1" s="959"/>
      <c r="HC1" s="959"/>
      <c r="HD1" s="959"/>
      <c r="HE1" s="959"/>
      <c r="HF1" s="959"/>
      <c r="HG1" s="959"/>
      <c r="HH1" s="959"/>
      <c r="HI1" s="959"/>
      <c r="HJ1" s="959"/>
      <c r="HK1" s="959"/>
      <c r="HL1" s="959"/>
      <c r="HM1" s="959"/>
      <c r="HN1" s="959"/>
      <c r="HO1" s="959"/>
      <c r="HP1" s="959"/>
      <c r="HQ1" s="959"/>
      <c r="HR1" s="959"/>
      <c r="HS1" s="959"/>
      <c r="HT1" s="959"/>
      <c r="HU1" s="959"/>
      <c r="HV1" s="959"/>
      <c r="HW1" s="959"/>
      <c r="HX1" s="959"/>
      <c r="HY1" s="959"/>
      <c r="HZ1" s="959"/>
      <c r="IA1" s="959"/>
      <c r="IB1" s="959"/>
      <c r="IC1" s="959"/>
      <c r="ID1" s="959"/>
      <c r="IE1" s="959"/>
      <c r="IF1" s="959"/>
      <c r="IG1" s="959"/>
      <c r="IH1" s="959"/>
      <c r="II1" s="959"/>
      <c r="IJ1" s="959"/>
      <c r="IK1" s="959"/>
      <c r="IL1" s="959"/>
      <c r="IM1" s="959"/>
    </row>
    <row r="2" spans="2:249" ht="18" customHeight="1">
      <c r="B2" s="1307" t="s">
        <v>15</v>
      </c>
      <c r="C2" s="1307"/>
      <c r="D2" s="1307"/>
      <c r="E2" s="1307"/>
      <c r="F2" s="1307"/>
      <c r="G2" s="1307"/>
      <c r="H2" s="1307"/>
      <c r="I2" s="1307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1"/>
      <c r="BF2" s="611"/>
      <c r="BG2" s="611"/>
      <c r="BH2" s="611"/>
      <c r="BI2" s="611"/>
      <c r="BJ2" s="611"/>
      <c r="BK2" s="611"/>
      <c r="BL2" s="611"/>
      <c r="BM2" s="611"/>
      <c r="BN2" s="611"/>
      <c r="BO2" s="611"/>
      <c r="BP2" s="611"/>
      <c r="BQ2" s="611"/>
      <c r="BR2" s="611"/>
      <c r="BS2" s="611"/>
      <c r="BT2" s="611"/>
      <c r="BU2" s="611"/>
      <c r="BV2" s="611"/>
      <c r="BW2" s="611"/>
      <c r="BX2" s="611"/>
      <c r="BY2" s="611"/>
      <c r="BZ2" s="611"/>
      <c r="CA2" s="611"/>
      <c r="CB2" s="611"/>
      <c r="CC2" s="611"/>
      <c r="CD2" s="611"/>
      <c r="CE2" s="611"/>
      <c r="CF2" s="611"/>
      <c r="CG2" s="611"/>
      <c r="CH2" s="611"/>
      <c r="CI2" s="611"/>
      <c r="CJ2" s="611"/>
      <c r="CK2" s="611"/>
      <c r="CL2" s="611"/>
      <c r="CM2" s="611"/>
      <c r="CN2" s="611"/>
      <c r="CO2" s="611"/>
      <c r="CP2" s="611"/>
      <c r="CQ2" s="611"/>
      <c r="CR2" s="611"/>
      <c r="CS2" s="611"/>
      <c r="CT2" s="611"/>
      <c r="CU2" s="611"/>
      <c r="CV2" s="611"/>
      <c r="CW2" s="611"/>
      <c r="CX2" s="611"/>
      <c r="CY2" s="611"/>
      <c r="CZ2" s="611"/>
      <c r="DA2" s="611"/>
      <c r="DB2" s="611"/>
      <c r="DC2" s="611"/>
      <c r="DD2" s="611"/>
      <c r="DE2" s="611"/>
      <c r="DF2" s="611"/>
      <c r="DG2" s="611"/>
      <c r="DH2" s="611"/>
      <c r="DI2" s="611"/>
      <c r="DJ2" s="611"/>
      <c r="DK2" s="611"/>
      <c r="DL2" s="611"/>
      <c r="DM2" s="611"/>
      <c r="DN2" s="611"/>
      <c r="DO2" s="611"/>
      <c r="DP2" s="611"/>
      <c r="DQ2" s="611"/>
      <c r="DR2" s="611"/>
      <c r="DS2" s="611"/>
      <c r="DT2" s="611"/>
      <c r="DU2" s="611"/>
      <c r="DV2" s="611"/>
      <c r="DW2" s="611"/>
      <c r="DX2" s="611"/>
      <c r="DY2" s="611"/>
      <c r="DZ2" s="611"/>
      <c r="EA2" s="611"/>
      <c r="EB2" s="611"/>
      <c r="EC2" s="611"/>
      <c r="ED2" s="611"/>
      <c r="EE2" s="611"/>
      <c r="EF2" s="611"/>
      <c r="EG2" s="611"/>
      <c r="EH2" s="611"/>
      <c r="EI2" s="611"/>
      <c r="EJ2" s="611"/>
      <c r="EK2" s="611"/>
      <c r="EL2" s="611"/>
      <c r="EM2" s="611"/>
      <c r="EN2" s="611"/>
      <c r="EO2" s="611"/>
      <c r="EP2" s="611"/>
      <c r="EQ2" s="611"/>
      <c r="ER2" s="611"/>
      <c r="ES2" s="611"/>
      <c r="ET2" s="611"/>
      <c r="EU2" s="611"/>
      <c r="EV2" s="611"/>
      <c r="EW2" s="611"/>
      <c r="EX2" s="611"/>
      <c r="EY2" s="611"/>
      <c r="EZ2" s="611"/>
      <c r="FA2" s="611"/>
      <c r="FB2" s="611"/>
      <c r="FC2" s="611"/>
      <c r="FD2" s="611"/>
      <c r="FE2" s="611"/>
      <c r="FF2" s="611"/>
      <c r="FG2" s="611"/>
      <c r="FH2" s="611"/>
      <c r="FI2" s="611"/>
      <c r="FJ2" s="611"/>
      <c r="FK2" s="611"/>
      <c r="FL2" s="611"/>
      <c r="FM2" s="611"/>
      <c r="FN2" s="611"/>
      <c r="FO2" s="611"/>
      <c r="FP2" s="611"/>
      <c r="FQ2" s="611"/>
      <c r="FR2" s="611"/>
      <c r="FS2" s="611"/>
      <c r="FT2" s="611"/>
      <c r="FU2" s="611"/>
      <c r="FV2" s="611"/>
      <c r="FW2" s="611"/>
      <c r="FX2" s="611"/>
      <c r="FY2" s="611"/>
      <c r="FZ2" s="611"/>
      <c r="GA2" s="611"/>
      <c r="GB2" s="611"/>
      <c r="GC2" s="611"/>
      <c r="GD2" s="611"/>
      <c r="GE2" s="611"/>
      <c r="GF2" s="611"/>
      <c r="GG2" s="611"/>
      <c r="GH2" s="611"/>
      <c r="GI2" s="611"/>
      <c r="GJ2" s="611"/>
      <c r="GK2" s="611"/>
      <c r="GL2" s="611"/>
      <c r="GM2" s="611"/>
      <c r="GN2" s="611"/>
      <c r="GO2" s="611"/>
      <c r="GP2" s="611"/>
      <c r="GQ2" s="611"/>
      <c r="GR2" s="611"/>
      <c r="GS2" s="611"/>
      <c r="GT2" s="611"/>
      <c r="GU2" s="611"/>
      <c r="GV2" s="611"/>
      <c r="GW2" s="611"/>
      <c r="GX2" s="611"/>
      <c r="GY2" s="611"/>
      <c r="GZ2" s="611"/>
      <c r="HA2" s="611"/>
      <c r="HB2" s="611"/>
      <c r="HC2" s="611"/>
      <c r="HD2" s="611"/>
      <c r="HE2" s="611"/>
      <c r="HF2" s="611"/>
      <c r="HG2" s="611"/>
      <c r="HH2" s="611"/>
      <c r="HI2" s="611"/>
      <c r="HJ2" s="611"/>
      <c r="HK2" s="611"/>
      <c r="HL2" s="611"/>
      <c r="HM2" s="611"/>
      <c r="HN2" s="611"/>
      <c r="HO2" s="611"/>
      <c r="HP2" s="611"/>
      <c r="HQ2" s="611"/>
      <c r="HR2" s="611"/>
      <c r="HS2" s="611"/>
      <c r="HT2" s="611"/>
      <c r="HU2" s="611"/>
      <c r="HV2" s="611"/>
      <c r="HW2" s="611"/>
      <c r="HX2" s="611"/>
      <c r="HY2" s="611"/>
      <c r="HZ2" s="611"/>
      <c r="IA2" s="611"/>
      <c r="IB2" s="611"/>
      <c r="IC2" s="611"/>
      <c r="ID2" s="611"/>
      <c r="IE2" s="611"/>
      <c r="IF2" s="611"/>
      <c r="IG2" s="611"/>
      <c r="IH2" s="611"/>
      <c r="II2" s="611"/>
      <c r="IJ2" s="611"/>
      <c r="IK2" s="611"/>
      <c r="IL2" s="611"/>
      <c r="IM2" s="611"/>
      <c r="IN2" s="759"/>
      <c r="IO2" s="759"/>
    </row>
    <row r="3" spans="2:249" ht="18" customHeight="1">
      <c r="B3" s="1316" t="s">
        <v>709</v>
      </c>
      <c r="C3" s="1316"/>
      <c r="D3" s="1316"/>
      <c r="E3" s="1316"/>
      <c r="F3" s="1316"/>
      <c r="G3" s="1316"/>
      <c r="H3" s="1316"/>
      <c r="I3" s="1316"/>
      <c r="J3" s="760"/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760"/>
      <c r="AF3" s="760"/>
      <c r="AG3" s="760"/>
      <c r="AH3" s="760"/>
      <c r="AI3" s="760"/>
      <c r="AJ3" s="760"/>
      <c r="AK3" s="760"/>
      <c r="AL3" s="760"/>
      <c r="AM3" s="760"/>
      <c r="AN3" s="760"/>
      <c r="AO3" s="760"/>
      <c r="AP3" s="760"/>
      <c r="AQ3" s="760"/>
      <c r="AR3" s="760"/>
      <c r="AS3" s="760"/>
      <c r="AT3" s="760"/>
      <c r="AU3" s="760"/>
      <c r="AV3" s="760"/>
      <c r="AW3" s="760"/>
      <c r="AX3" s="760"/>
      <c r="AY3" s="760"/>
      <c r="AZ3" s="760"/>
      <c r="BA3" s="760"/>
      <c r="BB3" s="760"/>
      <c r="BC3" s="760"/>
      <c r="BD3" s="760"/>
      <c r="BE3" s="760"/>
      <c r="BF3" s="760"/>
      <c r="BG3" s="760"/>
      <c r="BH3" s="760"/>
      <c r="BI3" s="760"/>
      <c r="BJ3" s="760"/>
      <c r="BK3" s="760"/>
      <c r="BL3" s="760"/>
      <c r="BM3" s="760"/>
      <c r="BN3" s="760"/>
      <c r="BO3" s="760"/>
      <c r="BP3" s="760"/>
      <c r="BQ3" s="760"/>
      <c r="BR3" s="760"/>
      <c r="BS3" s="760"/>
      <c r="BT3" s="760"/>
      <c r="BU3" s="760"/>
      <c r="BV3" s="760"/>
      <c r="BW3" s="760"/>
      <c r="BX3" s="760"/>
      <c r="BY3" s="760"/>
      <c r="BZ3" s="760"/>
      <c r="CA3" s="760"/>
      <c r="CB3" s="760"/>
      <c r="CC3" s="760"/>
      <c r="CD3" s="760"/>
      <c r="CE3" s="760"/>
      <c r="CF3" s="760"/>
      <c r="CG3" s="760"/>
      <c r="CH3" s="760"/>
      <c r="CI3" s="760"/>
      <c r="CJ3" s="760"/>
      <c r="CK3" s="760"/>
      <c r="CL3" s="760"/>
      <c r="CM3" s="760"/>
      <c r="CN3" s="760"/>
      <c r="CO3" s="760"/>
      <c r="CP3" s="760"/>
      <c r="CQ3" s="760"/>
      <c r="CR3" s="760"/>
      <c r="CS3" s="760"/>
      <c r="CT3" s="760"/>
      <c r="CU3" s="760"/>
      <c r="CV3" s="760"/>
      <c r="CW3" s="760"/>
      <c r="CX3" s="760"/>
      <c r="CY3" s="760"/>
      <c r="CZ3" s="760"/>
      <c r="DA3" s="760"/>
      <c r="DB3" s="760"/>
      <c r="DC3" s="760"/>
      <c r="DD3" s="760"/>
      <c r="DE3" s="760"/>
      <c r="DF3" s="760"/>
      <c r="DG3" s="760"/>
      <c r="DH3" s="760"/>
      <c r="DI3" s="760"/>
      <c r="DJ3" s="760"/>
      <c r="DK3" s="760"/>
      <c r="DL3" s="760"/>
      <c r="DM3" s="760"/>
      <c r="DN3" s="760"/>
      <c r="DO3" s="760"/>
      <c r="DP3" s="760"/>
      <c r="DQ3" s="760"/>
      <c r="DR3" s="760"/>
      <c r="DS3" s="760"/>
      <c r="DT3" s="760"/>
      <c r="DU3" s="760"/>
      <c r="DV3" s="760"/>
      <c r="DW3" s="760"/>
      <c r="DX3" s="760"/>
      <c r="DY3" s="760"/>
      <c r="DZ3" s="760"/>
      <c r="EA3" s="760"/>
      <c r="EB3" s="760"/>
      <c r="EC3" s="760"/>
      <c r="ED3" s="760"/>
      <c r="EE3" s="760"/>
      <c r="EF3" s="760"/>
      <c r="EG3" s="760"/>
      <c r="EH3" s="760"/>
      <c r="EI3" s="760"/>
      <c r="EJ3" s="760"/>
      <c r="EK3" s="760"/>
      <c r="EL3" s="760"/>
      <c r="EM3" s="760"/>
      <c r="EN3" s="760"/>
      <c r="EO3" s="760"/>
      <c r="EP3" s="760"/>
      <c r="EQ3" s="760"/>
      <c r="ER3" s="760"/>
      <c r="ES3" s="760"/>
      <c r="ET3" s="760"/>
      <c r="EU3" s="760"/>
      <c r="EV3" s="760"/>
      <c r="EW3" s="760"/>
      <c r="EX3" s="760"/>
      <c r="EY3" s="760"/>
      <c r="EZ3" s="760"/>
      <c r="FA3" s="760"/>
      <c r="FB3" s="760"/>
      <c r="FC3" s="760"/>
      <c r="FD3" s="760"/>
      <c r="FE3" s="760"/>
      <c r="FF3" s="760"/>
      <c r="FG3" s="760"/>
      <c r="FH3" s="760"/>
      <c r="FI3" s="760"/>
      <c r="FJ3" s="760"/>
      <c r="FK3" s="760"/>
      <c r="FL3" s="760"/>
      <c r="FM3" s="760"/>
      <c r="FN3" s="760"/>
      <c r="FO3" s="760"/>
      <c r="FP3" s="760"/>
      <c r="FQ3" s="760"/>
      <c r="FR3" s="760"/>
      <c r="FS3" s="760"/>
      <c r="FT3" s="760"/>
      <c r="FU3" s="760"/>
      <c r="FV3" s="760"/>
      <c r="FW3" s="760"/>
      <c r="FX3" s="760"/>
      <c r="FY3" s="760"/>
      <c r="FZ3" s="760"/>
      <c r="GA3" s="760"/>
      <c r="GB3" s="760"/>
      <c r="GC3" s="760"/>
      <c r="GD3" s="760"/>
      <c r="GE3" s="760"/>
      <c r="GF3" s="760"/>
      <c r="GG3" s="760"/>
      <c r="GH3" s="760"/>
      <c r="GI3" s="760"/>
      <c r="GJ3" s="760"/>
      <c r="GK3" s="760"/>
      <c r="GL3" s="760"/>
      <c r="GM3" s="760"/>
      <c r="GN3" s="760"/>
      <c r="GO3" s="760"/>
      <c r="GP3" s="760"/>
      <c r="GQ3" s="760"/>
      <c r="GR3" s="760"/>
      <c r="GS3" s="760"/>
      <c r="GT3" s="760"/>
      <c r="GU3" s="760"/>
      <c r="GV3" s="760"/>
      <c r="GW3" s="760"/>
      <c r="GX3" s="760"/>
      <c r="GY3" s="760"/>
      <c r="GZ3" s="760"/>
      <c r="HA3" s="760"/>
      <c r="HB3" s="760"/>
      <c r="HC3" s="760"/>
      <c r="HD3" s="760"/>
      <c r="HE3" s="760"/>
      <c r="HF3" s="760"/>
      <c r="HG3" s="760"/>
      <c r="HH3" s="760"/>
      <c r="HI3" s="760"/>
      <c r="HJ3" s="760"/>
      <c r="HK3" s="760"/>
      <c r="HL3" s="760"/>
      <c r="HM3" s="760"/>
      <c r="HN3" s="760"/>
      <c r="HO3" s="760"/>
      <c r="HP3" s="760"/>
      <c r="HQ3" s="760"/>
      <c r="HR3" s="760"/>
      <c r="HS3" s="760"/>
      <c r="HT3" s="760"/>
      <c r="HU3" s="760"/>
      <c r="HV3" s="760"/>
      <c r="HW3" s="760"/>
      <c r="HX3" s="760"/>
      <c r="HY3" s="760"/>
      <c r="HZ3" s="760"/>
      <c r="IA3" s="760"/>
      <c r="IB3" s="760"/>
      <c r="IC3" s="760"/>
      <c r="ID3" s="760"/>
      <c r="IE3" s="760"/>
      <c r="IF3" s="760"/>
      <c r="IG3" s="760"/>
      <c r="IH3" s="760"/>
      <c r="II3" s="760"/>
      <c r="IJ3" s="760"/>
      <c r="IK3" s="760"/>
      <c r="IL3" s="760"/>
      <c r="IM3" s="760"/>
      <c r="IN3" s="761"/>
      <c r="IO3" s="761"/>
    </row>
    <row r="4" spans="8:9" ht="18" customHeight="1">
      <c r="H4" s="1317" t="s">
        <v>0</v>
      </c>
      <c r="I4" s="1317"/>
    </row>
    <row r="5" spans="1:247" s="759" customFormat="1" ht="18" customHeight="1" thickBot="1">
      <c r="A5" s="966"/>
      <c r="B5" s="669" t="s">
        <v>1</v>
      </c>
      <c r="C5" s="669" t="s">
        <v>3</v>
      </c>
      <c r="D5" s="762" t="s">
        <v>2</v>
      </c>
      <c r="E5" s="762" t="s">
        <v>4</v>
      </c>
      <c r="F5" s="606" t="s">
        <v>5</v>
      </c>
      <c r="G5" s="606" t="s">
        <v>16</v>
      </c>
      <c r="H5" s="763" t="s">
        <v>17</v>
      </c>
      <c r="I5" s="606" t="s">
        <v>18</v>
      </c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669"/>
      <c r="AQ5" s="669"/>
      <c r="AR5" s="669"/>
      <c r="AS5" s="669"/>
      <c r="AT5" s="669"/>
      <c r="AU5" s="669"/>
      <c r="AV5" s="669"/>
      <c r="AW5" s="669"/>
      <c r="AX5" s="669"/>
      <c r="AY5" s="669"/>
      <c r="AZ5" s="669"/>
      <c r="BA5" s="669"/>
      <c r="BB5" s="669"/>
      <c r="BC5" s="669"/>
      <c r="BD5" s="669"/>
      <c r="BE5" s="669"/>
      <c r="BF5" s="669"/>
      <c r="BG5" s="669"/>
      <c r="BH5" s="669"/>
      <c r="BI5" s="669"/>
      <c r="BJ5" s="669"/>
      <c r="BK5" s="669"/>
      <c r="BL5" s="669"/>
      <c r="BM5" s="669"/>
      <c r="BN5" s="669"/>
      <c r="BO5" s="669"/>
      <c r="BP5" s="669"/>
      <c r="BQ5" s="669"/>
      <c r="BR5" s="669"/>
      <c r="BS5" s="669"/>
      <c r="BT5" s="669"/>
      <c r="BU5" s="669"/>
      <c r="BV5" s="669"/>
      <c r="BW5" s="669"/>
      <c r="BX5" s="669"/>
      <c r="BY5" s="669"/>
      <c r="BZ5" s="669"/>
      <c r="CA5" s="669"/>
      <c r="CB5" s="669"/>
      <c r="CC5" s="669"/>
      <c r="CD5" s="669"/>
      <c r="CE5" s="669"/>
      <c r="CF5" s="669"/>
      <c r="CG5" s="669"/>
      <c r="CH5" s="669"/>
      <c r="CI5" s="669"/>
      <c r="CJ5" s="669"/>
      <c r="CK5" s="669"/>
      <c r="CL5" s="669"/>
      <c r="CM5" s="669"/>
      <c r="CN5" s="669"/>
      <c r="CO5" s="669"/>
      <c r="CP5" s="669"/>
      <c r="CQ5" s="669"/>
      <c r="CR5" s="669"/>
      <c r="CS5" s="669"/>
      <c r="CT5" s="669"/>
      <c r="CU5" s="669"/>
      <c r="CV5" s="669"/>
      <c r="CW5" s="669"/>
      <c r="CX5" s="669"/>
      <c r="CY5" s="669"/>
      <c r="CZ5" s="669"/>
      <c r="DA5" s="669"/>
      <c r="DB5" s="669"/>
      <c r="DC5" s="669"/>
      <c r="DD5" s="669"/>
      <c r="DE5" s="669"/>
      <c r="DF5" s="669"/>
      <c r="DG5" s="669"/>
      <c r="DH5" s="669"/>
      <c r="DI5" s="669"/>
      <c r="DJ5" s="669"/>
      <c r="DK5" s="669"/>
      <c r="DL5" s="669"/>
      <c r="DM5" s="669"/>
      <c r="DN5" s="669"/>
      <c r="DO5" s="669"/>
      <c r="DP5" s="669"/>
      <c r="DQ5" s="669"/>
      <c r="DR5" s="669"/>
      <c r="DS5" s="669"/>
      <c r="DT5" s="669"/>
      <c r="DU5" s="669"/>
      <c r="DV5" s="669"/>
      <c r="DW5" s="669"/>
      <c r="DX5" s="669"/>
      <c r="DY5" s="669"/>
      <c r="DZ5" s="669"/>
      <c r="EA5" s="669"/>
      <c r="EB5" s="669"/>
      <c r="EC5" s="669"/>
      <c r="ED5" s="669"/>
      <c r="EE5" s="669"/>
      <c r="EF5" s="669"/>
      <c r="EG5" s="669"/>
      <c r="EH5" s="669"/>
      <c r="EI5" s="669"/>
      <c r="EJ5" s="669"/>
      <c r="EK5" s="669"/>
      <c r="EL5" s="669"/>
      <c r="EM5" s="669"/>
      <c r="EN5" s="669"/>
      <c r="EO5" s="669"/>
      <c r="EP5" s="669"/>
      <c r="EQ5" s="669"/>
      <c r="ER5" s="669"/>
      <c r="ES5" s="669"/>
      <c r="ET5" s="669"/>
      <c r="EU5" s="669"/>
      <c r="EV5" s="669"/>
      <c r="EW5" s="669"/>
      <c r="EX5" s="669"/>
      <c r="EY5" s="669"/>
      <c r="EZ5" s="669"/>
      <c r="FA5" s="669"/>
      <c r="FB5" s="669"/>
      <c r="FC5" s="669"/>
      <c r="FD5" s="669"/>
      <c r="FE5" s="669"/>
      <c r="FF5" s="669"/>
      <c r="FG5" s="669"/>
      <c r="FH5" s="669"/>
      <c r="FI5" s="669"/>
      <c r="FJ5" s="669"/>
      <c r="FK5" s="669"/>
      <c r="FL5" s="669"/>
      <c r="FM5" s="669"/>
      <c r="FN5" s="669"/>
      <c r="FO5" s="669"/>
      <c r="FP5" s="669"/>
      <c r="FQ5" s="669"/>
      <c r="FR5" s="669"/>
      <c r="FS5" s="669"/>
      <c r="FT5" s="669"/>
      <c r="FU5" s="669"/>
      <c r="FV5" s="669"/>
      <c r="FW5" s="669"/>
      <c r="FX5" s="669"/>
      <c r="FY5" s="669"/>
      <c r="FZ5" s="669"/>
      <c r="GA5" s="669"/>
      <c r="GB5" s="669"/>
      <c r="GC5" s="669"/>
      <c r="GD5" s="669"/>
      <c r="GE5" s="669"/>
      <c r="GF5" s="669"/>
      <c r="GG5" s="669"/>
      <c r="GH5" s="669"/>
      <c r="GI5" s="669"/>
      <c r="GJ5" s="669"/>
      <c r="GK5" s="669"/>
      <c r="GL5" s="669"/>
      <c r="GM5" s="669"/>
      <c r="GN5" s="669"/>
      <c r="GO5" s="669"/>
      <c r="GP5" s="669"/>
      <c r="GQ5" s="669"/>
      <c r="GR5" s="669"/>
      <c r="GS5" s="669"/>
      <c r="GT5" s="669"/>
      <c r="GU5" s="669"/>
      <c r="GV5" s="669"/>
      <c r="GW5" s="669"/>
      <c r="GX5" s="669"/>
      <c r="GY5" s="669"/>
      <c r="GZ5" s="669"/>
      <c r="HA5" s="669"/>
      <c r="HB5" s="669"/>
      <c r="HC5" s="669"/>
      <c r="HD5" s="669"/>
      <c r="HE5" s="669"/>
      <c r="HF5" s="669"/>
      <c r="HG5" s="669"/>
      <c r="HH5" s="669"/>
      <c r="HI5" s="669"/>
      <c r="HJ5" s="669"/>
      <c r="HK5" s="669"/>
      <c r="HL5" s="669"/>
      <c r="HM5" s="669"/>
      <c r="HN5" s="669"/>
      <c r="HO5" s="669"/>
      <c r="HP5" s="669"/>
      <c r="HQ5" s="669"/>
      <c r="HR5" s="669"/>
      <c r="HS5" s="669"/>
      <c r="HT5" s="669"/>
      <c r="HU5" s="669"/>
      <c r="HV5" s="669"/>
      <c r="HW5" s="669"/>
      <c r="HX5" s="669"/>
      <c r="HY5" s="669"/>
      <c r="HZ5" s="669"/>
      <c r="IA5" s="669"/>
      <c r="IB5" s="669"/>
      <c r="IC5" s="669"/>
      <c r="ID5" s="669"/>
      <c r="IE5" s="669"/>
      <c r="IF5" s="669"/>
      <c r="IG5" s="669"/>
      <c r="IH5" s="669"/>
      <c r="II5" s="669"/>
      <c r="IJ5" s="669"/>
      <c r="IK5" s="669"/>
      <c r="IL5" s="669"/>
      <c r="IM5" s="669"/>
    </row>
    <row r="6" spans="2:9" ht="80.25" customHeight="1" thickBot="1">
      <c r="B6" s="600" t="s">
        <v>19</v>
      </c>
      <c r="C6" s="601" t="s">
        <v>20</v>
      </c>
      <c r="D6" s="602" t="s">
        <v>6</v>
      </c>
      <c r="E6" s="603" t="s">
        <v>323</v>
      </c>
      <c r="F6" s="604" t="s">
        <v>22</v>
      </c>
      <c r="G6" s="605" t="s">
        <v>710</v>
      </c>
      <c r="H6" s="605" t="s">
        <v>380</v>
      </c>
      <c r="I6" s="764" t="s">
        <v>711</v>
      </c>
    </row>
    <row r="7" spans="1:247" s="759" customFormat="1" ht="22.5" customHeight="1">
      <c r="A7" s="960">
        <v>1</v>
      </c>
      <c r="B7" s="765">
        <v>18</v>
      </c>
      <c r="C7" s="766"/>
      <c r="D7" s="721" t="s">
        <v>23</v>
      </c>
      <c r="E7" s="608"/>
      <c r="F7" s="767"/>
      <c r="G7" s="768"/>
      <c r="H7" s="769"/>
      <c r="I7" s="770"/>
      <c r="J7" s="611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J7" s="611"/>
      <c r="EK7" s="611"/>
      <c r="EL7" s="611"/>
      <c r="EM7" s="611"/>
      <c r="EN7" s="611"/>
      <c r="EO7" s="611"/>
      <c r="EP7" s="611"/>
      <c r="EQ7" s="611"/>
      <c r="ER7" s="611"/>
      <c r="ES7" s="611"/>
      <c r="ET7" s="611"/>
      <c r="EU7" s="611"/>
      <c r="EV7" s="611"/>
      <c r="EW7" s="611"/>
      <c r="EX7" s="611"/>
      <c r="EY7" s="611"/>
      <c r="EZ7" s="611"/>
      <c r="FA7" s="611"/>
      <c r="FB7" s="611"/>
      <c r="FC7" s="611"/>
      <c r="FD7" s="611"/>
      <c r="FE7" s="611"/>
      <c r="FF7" s="611"/>
      <c r="FG7" s="611"/>
      <c r="FH7" s="611"/>
      <c r="FI7" s="611"/>
      <c r="FJ7" s="611"/>
      <c r="FK7" s="611"/>
      <c r="FL7" s="611"/>
      <c r="FM7" s="611"/>
      <c r="FN7" s="611"/>
      <c r="FO7" s="611"/>
      <c r="FP7" s="611"/>
      <c r="FQ7" s="611"/>
      <c r="FR7" s="611"/>
      <c r="FS7" s="611"/>
      <c r="FT7" s="611"/>
      <c r="FU7" s="611"/>
      <c r="FV7" s="611"/>
      <c r="FW7" s="611"/>
      <c r="FX7" s="611"/>
      <c r="FY7" s="611"/>
      <c r="FZ7" s="611"/>
      <c r="GA7" s="611"/>
      <c r="GB7" s="611"/>
      <c r="GC7" s="611"/>
      <c r="GD7" s="611"/>
      <c r="GE7" s="611"/>
      <c r="GF7" s="611"/>
      <c r="GG7" s="611"/>
      <c r="GH7" s="611"/>
      <c r="GI7" s="611"/>
      <c r="GJ7" s="611"/>
      <c r="GK7" s="611"/>
      <c r="GL7" s="611"/>
      <c r="GM7" s="611"/>
      <c r="GN7" s="611"/>
      <c r="GO7" s="611"/>
      <c r="GP7" s="611"/>
      <c r="GQ7" s="611"/>
      <c r="GR7" s="611"/>
      <c r="GS7" s="611"/>
      <c r="GT7" s="611"/>
      <c r="GU7" s="611"/>
      <c r="GV7" s="611"/>
      <c r="GW7" s="611"/>
      <c r="GX7" s="611"/>
      <c r="GY7" s="611"/>
      <c r="GZ7" s="611"/>
      <c r="HA7" s="611"/>
      <c r="HB7" s="611"/>
      <c r="HC7" s="611"/>
      <c r="HD7" s="611"/>
      <c r="HE7" s="611"/>
      <c r="HF7" s="611"/>
      <c r="HG7" s="611"/>
      <c r="HH7" s="611"/>
      <c r="HI7" s="611"/>
      <c r="HJ7" s="611"/>
      <c r="HK7" s="611"/>
      <c r="HL7" s="611"/>
      <c r="HM7" s="611"/>
      <c r="HN7" s="611"/>
      <c r="HO7" s="611"/>
      <c r="HP7" s="611"/>
      <c r="HQ7" s="611"/>
      <c r="HR7" s="611"/>
      <c r="HS7" s="611"/>
      <c r="HT7" s="611"/>
      <c r="HU7" s="611"/>
      <c r="HV7" s="611"/>
      <c r="HW7" s="611"/>
      <c r="HX7" s="611"/>
      <c r="HY7" s="611"/>
      <c r="HZ7" s="611"/>
      <c r="IA7" s="611"/>
      <c r="IB7" s="611"/>
      <c r="IC7" s="611"/>
      <c r="ID7" s="611"/>
      <c r="IE7" s="611"/>
      <c r="IF7" s="611"/>
      <c r="IG7" s="611"/>
      <c r="IH7" s="611"/>
      <c r="II7" s="611"/>
      <c r="IJ7" s="611"/>
      <c r="IK7" s="611"/>
      <c r="IL7" s="611"/>
      <c r="IM7" s="611"/>
    </row>
    <row r="8" spans="1:9" ht="18" customHeight="1">
      <c r="A8" s="960">
        <v>2</v>
      </c>
      <c r="B8" s="1027"/>
      <c r="C8" s="771">
        <v>1</v>
      </c>
      <c r="D8" s="653" t="s">
        <v>803</v>
      </c>
      <c r="E8" s="657" t="s">
        <v>24</v>
      </c>
      <c r="F8" s="772">
        <f>G8+H8+I8</f>
        <v>20093</v>
      </c>
      <c r="G8" s="773">
        <v>11093</v>
      </c>
      <c r="H8" s="773">
        <v>9000</v>
      </c>
      <c r="I8" s="774"/>
    </row>
    <row r="9" spans="1:9" ht="33" customHeight="1">
      <c r="A9" s="960">
        <v>3</v>
      </c>
      <c r="B9" s="1027"/>
      <c r="C9" s="613">
        <v>2</v>
      </c>
      <c r="D9" s="653" t="s">
        <v>804</v>
      </c>
      <c r="E9" s="621" t="s">
        <v>25</v>
      </c>
      <c r="F9" s="996">
        <f aca="true" t="shared" si="0" ref="F9:F76">G9+H9+I9</f>
        <v>6804</v>
      </c>
      <c r="G9" s="1060">
        <v>3804</v>
      </c>
      <c r="H9" s="1060">
        <v>3000</v>
      </c>
      <c r="I9" s="775"/>
    </row>
    <row r="10" spans="1:9" ht="33" customHeight="1">
      <c r="A10" s="960">
        <v>4</v>
      </c>
      <c r="B10" s="1027"/>
      <c r="C10" s="613">
        <v>3</v>
      </c>
      <c r="D10" s="653" t="s">
        <v>805</v>
      </c>
      <c r="E10" s="621" t="s">
        <v>25</v>
      </c>
      <c r="F10" s="996">
        <f t="shared" si="0"/>
        <v>4000</v>
      </c>
      <c r="G10" s="1060">
        <v>2000</v>
      </c>
      <c r="H10" s="1060">
        <v>2000</v>
      </c>
      <c r="I10" s="774"/>
    </row>
    <row r="11" spans="1:9" ht="18" customHeight="1">
      <c r="A11" s="960">
        <v>5</v>
      </c>
      <c r="B11" s="1027"/>
      <c r="C11" s="771">
        <v>4</v>
      </c>
      <c r="D11" s="653" t="s">
        <v>806</v>
      </c>
      <c r="E11" s="657" t="s">
        <v>25</v>
      </c>
      <c r="F11" s="772">
        <f t="shared" si="0"/>
        <v>315208</v>
      </c>
      <c r="G11" s="773">
        <v>215208</v>
      </c>
      <c r="H11" s="773">
        <v>100000</v>
      </c>
      <c r="I11" s="774"/>
    </row>
    <row r="12" spans="1:9" ht="18" customHeight="1">
      <c r="A12" s="960">
        <v>6</v>
      </c>
      <c r="B12" s="1027"/>
      <c r="C12" s="771">
        <v>5</v>
      </c>
      <c r="D12" s="653" t="s">
        <v>807</v>
      </c>
      <c r="E12" s="657" t="s">
        <v>24</v>
      </c>
      <c r="F12" s="772">
        <f t="shared" si="0"/>
        <v>30000</v>
      </c>
      <c r="G12" s="773"/>
      <c r="H12" s="773">
        <v>30000</v>
      </c>
      <c r="I12" s="774"/>
    </row>
    <row r="13" spans="1:9" ht="18" customHeight="1">
      <c r="A13" s="960">
        <v>7</v>
      </c>
      <c r="B13" s="1027"/>
      <c r="C13" s="771">
        <v>6</v>
      </c>
      <c r="D13" s="776" t="s">
        <v>808</v>
      </c>
      <c r="E13" s="657" t="s">
        <v>25</v>
      </c>
      <c r="F13" s="772">
        <f t="shared" si="0"/>
        <v>4000</v>
      </c>
      <c r="G13" s="773"/>
      <c r="H13" s="773">
        <v>4000</v>
      </c>
      <c r="I13" s="774"/>
    </row>
    <row r="14" spans="1:9" ht="18" customHeight="1">
      <c r="A14" s="960">
        <v>8</v>
      </c>
      <c r="B14" s="1027"/>
      <c r="C14" s="771">
        <v>7</v>
      </c>
      <c r="D14" s="653" t="s">
        <v>809</v>
      </c>
      <c r="E14" s="657" t="s">
        <v>25</v>
      </c>
      <c r="F14" s="772">
        <f t="shared" si="0"/>
        <v>1000</v>
      </c>
      <c r="G14" s="773"/>
      <c r="H14" s="773">
        <v>1000</v>
      </c>
      <c r="I14" s="774"/>
    </row>
    <row r="15" spans="1:9" ht="18" customHeight="1">
      <c r="A15" s="960">
        <v>9</v>
      </c>
      <c r="B15" s="1027"/>
      <c r="C15" s="771">
        <v>8</v>
      </c>
      <c r="D15" s="653" t="s">
        <v>792</v>
      </c>
      <c r="E15" s="657" t="s">
        <v>25</v>
      </c>
      <c r="F15" s="772">
        <f t="shared" si="0"/>
        <v>2000</v>
      </c>
      <c r="G15" s="773"/>
      <c r="H15" s="773">
        <v>2000</v>
      </c>
      <c r="I15" s="774"/>
    </row>
    <row r="16" spans="1:9" ht="18" customHeight="1">
      <c r="A16" s="960">
        <v>10</v>
      </c>
      <c r="B16" s="1027"/>
      <c r="C16" s="771">
        <v>9</v>
      </c>
      <c r="D16" s="653" t="s">
        <v>810</v>
      </c>
      <c r="E16" s="657" t="s">
        <v>25</v>
      </c>
      <c r="F16" s="772">
        <f t="shared" si="0"/>
        <v>130000</v>
      </c>
      <c r="G16" s="1049"/>
      <c r="H16" s="773">
        <v>130000</v>
      </c>
      <c r="I16" s="774"/>
    </row>
    <row r="17" spans="1:9" ht="18" customHeight="1">
      <c r="A17" s="960">
        <v>11</v>
      </c>
      <c r="B17" s="1027"/>
      <c r="C17" s="771">
        <v>10</v>
      </c>
      <c r="D17" s="653" t="s">
        <v>790</v>
      </c>
      <c r="E17" s="657" t="s">
        <v>25</v>
      </c>
      <c r="F17" s="772">
        <f t="shared" si="0"/>
        <v>55621</v>
      </c>
      <c r="G17" s="773">
        <v>2350</v>
      </c>
      <c r="H17" s="773">
        <v>53271</v>
      </c>
      <c r="I17" s="774"/>
    </row>
    <row r="18" spans="1:9" ht="18" customHeight="1">
      <c r="A18" s="960">
        <v>12</v>
      </c>
      <c r="B18" s="1027"/>
      <c r="C18" s="771">
        <v>11</v>
      </c>
      <c r="D18" s="653" t="s">
        <v>899</v>
      </c>
      <c r="E18" s="657" t="s">
        <v>25</v>
      </c>
      <c r="F18" s="772">
        <f t="shared" si="0"/>
        <v>20000</v>
      </c>
      <c r="G18" s="773">
        <v>20000</v>
      </c>
      <c r="H18" s="773"/>
      <c r="I18" s="774"/>
    </row>
    <row r="19" spans="1:9" ht="18" customHeight="1">
      <c r="A19" s="960">
        <v>13</v>
      </c>
      <c r="B19" s="1027"/>
      <c r="C19" s="771">
        <v>12</v>
      </c>
      <c r="D19" s="653" t="s">
        <v>900</v>
      </c>
      <c r="E19" s="657" t="s">
        <v>25</v>
      </c>
      <c r="F19" s="772">
        <f t="shared" si="0"/>
        <v>20000</v>
      </c>
      <c r="G19" s="773">
        <v>20000</v>
      </c>
      <c r="H19" s="773"/>
      <c r="I19" s="774"/>
    </row>
    <row r="20" spans="1:9" ht="18" customHeight="1">
      <c r="A20" s="960">
        <v>14</v>
      </c>
      <c r="B20" s="1027"/>
      <c r="C20" s="771">
        <v>13</v>
      </c>
      <c r="D20" s="653" t="s">
        <v>811</v>
      </c>
      <c r="E20" s="657" t="s">
        <v>25</v>
      </c>
      <c r="F20" s="772">
        <f t="shared" si="0"/>
        <v>78000</v>
      </c>
      <c r="G20" s="773">
        <v>42000</v>
      </c>
      <c r="H20" s="773">
        <v>36000</v>
      </c>
      <c r="I20" s="774"/>
    </row>
    <row r="21" spans="1:9" ht="18" customHeight="1">
      <c r="A21" s="960">
        <v>15</v>
      </c>
      <c r="B21" s="1027"/>
      <c r="C21" s="771">
        <v>14</v>
      </c>
      <c r="D21" s="653" t="s">
        <v>341</v>
      </c>
      <c r="E21" s="657" t="s">
        <v>25</v>
      </c>
      <c r="F21" s="772">
        <f t="shared" si="0"/>
        <v>26502</v>
      </c>
      <c r="G21" s="773">
        <v>3002</v>
      </c>
      <c r="H21" s="773">
        <v>23500</v>
      </c>
      <c r="I21" s="774"/>
    </row>
    <row r="22" spans="1:9" ht="33" customHeight="1">
      <c r="A22" s="960">
        <v>16</v>
      </c>
      <c r="B22" s="1027"/>
      <c r="C22" s="613">
        <v>15</v>
      </c>
      <c r="D22" s="653" t="s">
        <v>831</v>
      </c>
      <c r="E22" s="621" t="s">
        <v>25</v>
      </c>
      <c r="F22" s="996">
        <f t="shared" si="0"/>
        <v>3850</v>
      </c>
      <c r="G22" s="1060"/>
      <c r="H22" s="1060">
        <v>3850</v>
      </c>
      <c r="I22" s="774"/>
    </row>
    <row r="23" spans="1:9" ht="33" customHeight="1">
      <c r="A23" s="960">
        <v>17</v>
      </c>
      <c r="B23" s="1027"/>
      <c r="C23" s="613">
        <v>16</v>
      </c>
      <c r="D23" s="653" t="s">
        <v>832</v>
      </c>
      <c r="E23" s="621" t="s">
        <v>25</v>
      </c>
      <c r="F23" s="996">
        <f t="shared" si="0"/>
        <v>6800</v>
      </c>
      <c r="G23" s="1060"/>
      <c r="H23" s="1060">
        <v>6800</v>
      </c>
      <c r="I23" s="774"/>
    </row>
    <row r="24" spans="1:9" ht="18" customHeight="1">
      <c r="A24" s="960">
        <v>18</v>
      </c>
      <c r="B24" s="1027"/>
      <c r="C24" s="771">
        <v>17</v>
      </c>
      <c r="D24" s="653" t="s">
        <v>833</v>
      </c>
      <c r="E24" s="621" t="s">
        <v>25</v>
      </c>
      <c r="F24" s="772">
        <f t="shared" si="0"/>
        <v>7500</v>
      </c>
      <c r="G24" s="773"/>
      <c r="H24" s="773">
        <v>7500</v>
      </c>
      <c r="I24" s="774"/>
    </row>
    <row r="25" spans="1:9" ht="33" customHeight="1">
      <c r="A25" s="960">
        <v>19</v>
      </c>
      <c r="B25" s="1027"/>
      <c r="C25" s="613">
        <v>18</v>
      </c>
      <c r="D25" s="653" t="s">
        <v>834</v>
      </c>
      <c r="E25" s="621" t="s">
        <v>25</v>
      </c>
      <c r="F25" s="996">
        <f t="shared" si="0"/>
        <v>2200</v>
      </c>
      <c r="G25" s="1060"/>
      <c r="H25" s="1060">
        <v>2200</v>
      </c>
      <c r="I25" s="774"/>
    </row>
    <row r="26" spans="1:9" ht="18" customHeight="1">
      <c r="A26" s="960">
        <v>20</v>
      </c>
      <c r="B26" s="1027"/>
      <c r="C26" s="771">
        <v>19</v>
      </c>
      <c r="D26" s="653" t="s">
        <v>835</v>
      </c>
      <c r="E26" s="621" t="s">
        <v>25</v>
      </c>
      <c r="F26" s="772">
        <f t="shared" si="0"/>
        <v>5000</v>
      </c>
      <c r="G26" s="773"/>
      <c r="H26" s="773">
        <v>5000</v>
      </c>
      <c r="I26" s="774"/>
    </row>
    <row r="27" spans="1:9" ht="18" customHeight="1">
      <c r="A27" s="960">
        <v>21</v>
      </c>
      <c r="B27" s="1027"/>
      <c r="C27" s="771">
        <v>20</v>
      </c>
      <c r="D27" s="653" t="s">
        <v>836</v>
      </c>
      <c r="E27" s="621" t="s">
        <v>25</v>
      </c>
      <c r="F27" s="772">
        <f t="shared" si="0"/>
        <v>1620</v>
      </c>
      <c r="G27" s="773"/>
      <c r="H27" s="773">
        <v>1620</v>
      </c>
      <c r="I27" s="774"/>
    </row>
    <row r="28" spans="1:9" ht="22.5" customHeight="1">
      <c r="A28" s="960">
        <v>22</v>
      </c>
      <c r="B28" s="1027"/>
      <c r="C28" s="771"/>
      <c r="D28" s="1061" t="s">
        <v>345</v>
      </c>
      <c r="E28" s="621"/>
      <c r="F28" s="772"/>
      <c r="G28" s="777"/>
      <c r="H28" s="777"/>
      <c r="I28" s="774"/>
    </row>
    <row r="29" spans="1:9" ht="22.5" customHeight="1">
      <c r="A29" s="960">
        <v>23</v>
      </c>
      <c r="B29" s="1027">
        <v>1</v>
      </c>
      <c r="C29" s="771"/>
      <c r="D29" s="1062" t="s">
        <v>339</v>
      </c>
      <c r="E29" s="621" t="s">
        <v>24</v>
      </c>
      <c r="F29" s="772"/>
      <c r="G29" s="777"/>
      <c r="H29" s="777"/>
      <c r="I29" s="774"/>
    </row>
    <row r="30" spans="1:9" ht="18" customHeight="1">
      <c r="A30" s="960">
        <v>24</v>
      </c>
      <c r="B30" s="1027"/>
      <c r="C30" s="771">
        <v>21</v>
      </c>
      <c r="D30" s="778" t="s">
        <v>837</v>
      </c>
      <c r="E30" s="621"/>
      <c r="F30" s="772">
        <f t="shared" si="0"/>
        <v>3000</v>
      </c>
      <c r="G30" s="773"/>
      <c r="H30" s="773">
        <v>3000</v>
      </c>
      <c r="I30" s="774"/>
    </row>
    <row r="31" spans="1:9" ht="18" customHeight="1">
      <c r="A31" s="960">
        <v>25</v>
      </c>
      <c r="B31" s="1027"/>
      <c r="C31" s="771">
        <v>22</v>
      </c>
      <c r="D31" s="778" t="s">
        <v>838</v>
      </c>
      <c r="E31" s="621"/>
      <c r="F31" s="772">
        <f t="shared" si="0"/>
        <v>7000</v>
      </c>
      <c r="G31" s="773"/>
      <c r="H31" s="773">
        <v>7000</v>
      </c>
      <c r="I31" s="774"/>
    </row>
    <row r="32" spans="1:9" ht="22.5" customHeight="1">
      <c r="A32" s="960">
        <v>26</v>
      </c>
      <c r="B32" s="1027">
        <v>2</v>
      </c>
      <c r="C32" s="771"/>
      <c r="D32" s="1063" t="s">
        <v>338</v>
      </c>
      <c r="E32" s="621" t="s">
        <v>24</v>
      </c>
      <c r="F32" s="772"/>
      <c r="G32" s="773"/>
      <c r="H32" s="773"/>
      <c r="I32" s="774"/>
    </row>
    <row r="33" spans="1:9" ht="19.5" customHeight="1">
      <c r="A33" s="960">
        <v>27</v>
      </c>
      <c r="B33" s="1027"/>
      <c r="C33" s="771">
        <v>23</v>
      </c>
      <c r="D33" s="778" t="s">
        <v>840</v>
      </c>
      <c r="E33" s="621"/>
      <c r="F33" s="772">
        <f t="shared" si="0"/>
        <v>5000</v>
      </c>
      <c r="G33" s="773"/>
      <c r="H33" s="773">
        <v>5000</v>
      </c>
      <c r="I33" s="774"/>
    </row>
    <row r="34" spans="1:9" ht="19.5" customHeight="1">
      <c r="A34" s="960">
        <v>28</v>
      </c>
      <c r="B34" s="1027"/>
      <c r="C34" s="771">
        <v>24</v>
      </c>
      <c r="D34" s="778" t="s">
        <v>839</v>
      </c>
      <c r="E34" s="621"/>
      <c r="F34" s="772">
        <f t="shared" si="0"/>
        <v>5300</v>
      </c>
      <c r="G34" s="773"/>
      <c r="H34" s="773">
        <v>5300</v>
      </c>
      <c r="I34" s="774"/>
    </row>
    <row r="35" spans="1:9" ht="19.5" customHeight="1">
      <c r="A35" s="960">
        <v>29</v>
      </c>
      <c r="B35" s="1027"/>
      <c r="C35" s="771"/>
      <c r="D35" s="952" t="s">
        <v>570</v>
      </c>
      <c r="E35" s="621"/>
      <c r="F35" s="772">
        <f t="shared" si="0"/>
        <v>0</v>
      </c>
      <c r="G35" s="773"/>
      <c r="H35" s="773"/>
      <c r="I35" s="774"/>
    </row>
    <row r="36" spans="1:9" ht="18" customHeight="1">
      <c r="A36" s="960">
        <v>30</v>
      </c>
      <c r="B36" s="1027"/>
      <c r="C36" s="771">
        <v>25</v>
      </c>
      <c r="D36" s="778" t="s">
        <v>841</v>
      </c>
      <c r="E36" s="621"/>
      <c r="F36" s="772">
        <f t="shared" si="0"/>
        <v>3500</v>
      </c>
      <c r="G36" s="773"/>
      <c r="H36" s="773">
        <v>3500</v>
      </c>
      <c r="I36" s="774"/>
    </row>
    <row r="37" spans="1:9" ht="33" customHeight="1">
      <c r="A37" s="960">
        <v>31</v>
      </c>
      <c r="B37" s="1027"/>
      <c r="C37" s="613">
        <v>26</v>
      </c>
      <c r="D37" s="778" t="s">
        <v>842</v>
      </c>
      <c r="E37" s="621"/>
      <c r="F37" s="996">
        <f t="shared" si="0"/>
        <v>5500</v>
      </c>
      <c r="G37" s="1060"/>
      <c r="H37" s="1060">
        <v>5500</v>
      </c>
      <c r="I37" s="774"/>
    </row>
    <row r="38" spans="1:9" ht="33" customHeight="1">
      <c r="A38" s="960">
        <v>32</v>
      </c>
      <c r="B38" s="1027"/>
      <c r="C38" s="613">
        <v>27</v>
      </c>
      <c r="D38" s="778" t="s">
        <v>843</v>
      </c>
      <c r="E38" s="621"/>
      <c r="F38" s="996">
        <f t="shared" si="0"/>
        <v>9500</v>
      </c>
      <c r="G38" s="1060"/>
      <c r="H38" s="1060">
        <v>9500</v>
      </c>
      <c r="I38" s="774"/>
    </row>
    <row r="39" spans="1:9" ht="22.5" customHeight="1">
      <c r="A39" s="960">
        <v>33</v>
      </c>
      <c r="B39" s="1027">
        <v>3</v>
      </c>
      <c r="C39" s="771"/>
      <c r="D39" s="1063" t="s">
        <v>284</v>
      </c>
      <c r="E39" s="621" t="s">
        <v>24</v>
      </c>
      <c r="F39" s="772"/>
      <c r="G39" s="773"/>
      <c r="H39" s="773"/>
      <c r="I39" s="774"/>
    </row>
    <row r="40" spans="1:9" ht="19.5" customHeight="1">
      <c r="A40" s="960">
        <v>34</v>
      </c>
      <c r="B40" s="1027"/>
      <c r="C40" s="771"/>
      <c r="D40" s="952" t="s">
        <v>630</v>
      </c>
      <c r="E40" s="621"/>
      <c r="F40" s="772"/>
      <c r="G40" s="773"/>
      <c r="H40" s="773"/>
      <c r="I40" s="774"/>
    </row>
    <row r="41" spans="1:9" ht="18" customHeight="1">
      <c r="A41" s="960">
        <v>35</v>
      </c>
      <c r="B41" s="1027"/>
      <c r="C41" s="771">
        <v>28</v>
      </c>
      <c r="D41" s="778" t="s">
        <v>947</v>
      </c>
      <c r="E41" s="621"/>
      <c r="F41" s="772">
        <f t="shared" si="0"/>
        <v>3000</v>
      </c>
      <c r="G41" s="773"/>
      <c r="H41" s="773">
        <v>3000</v>
      </c>
      <c r="I41" s="774"/>
    </row>
    <row r="42" spans="1:9" ht="18" customHeight="1">
      <c r="A42" s="960">
        <v>36</v>
      </c>
      <c r="B42" s="1027"/>
      <c r="C42" s="771">
        <v>29</v>
      </c>
      <c r="D42" s="778" t="s">
        <v>844</v>
      </c>
      <c r="E42" s="621"/>
      <c r="F42" s="772">
        <f t="shared" si="0"/>
        <v>7500</v>
      </c>
      <c r="G42" s="773"/>
      <c r="H42" s="773">
        <v>7500</v>
      </c>
      <c r="I42" s="774"/>
    </row>
    <row r="43" spans="1:9" ht="19.5" customHeight="1">
      <c r="A43" s="960">
        <v>37</v>
      </c>
      <c r="B43" s="1027"/>
      <c r="C43" s="771"/>
      <c r="D43" s="952" t="s">
        <v>631</v>
      </c>
      <c r="E43" s="621"/>
      <c r="F43" s="772"/>
      <c r="G43" s="773"/>
      <c r="H43" s="773"/>
      <c r="I43" s="774"/>
    </row>
    <row r="44" spans="1:9" ht="18" customHeight="1">
      <c r="A44" s="960">
        <v>38</v>
      </c>
      <c r="B44" s="1027"/>
      <c r="C44" s="771">
        <v>30</v>
      </c>
      <c r="D44" s="778" t="s">
        <v>845</v>
      </c>
      <c r="E44" s="621"/>
      <c r="F44" s="772">
        <f t="shared" si="0"/>
        <v>7500</v>
      </c>
      <c r="G44" s="773"/>
      <c r="H44" s="773">
        <v>7500</v>
      </c>
      <c r="I44" s="774"/>
    </row>
    <row r="45" spans="1:9" ht="18" customHeight="1">
      <c r="A45" s="960">
        <v>39</v>
      </c>
      <c r="B45" s="1027"/>
      <c r="C45" s="771">
        <v>31</v>
      </c>
      <c r="D45" s="778" t="s">
        <v>844</v>
      </c>
      <c r="E45" s="621"/>
      <c r="F45" s="772">
        <f t="shared" si="0"/>
        <v>7500</v>
      </c>
      <c r="G45" s="773"/>
      <c r="H45" s="773">
        <v>7500</v>
      </c>
      <c r="I45" s="774"/>
    </row>
    <row r="46" spans="1:9" ht="22.5" customHeight="1">
      <c r="A46" s="960">
        <v>40</v>
      </c>
      <c r="B46" s="1027">
        <v>4</v>
      </c>
      <c r="C46" s="771"/>
      <c r="D46" s="1063" t="s">
        <v>343</v>
      </c>
      <c r="E46" s="621" t="s">
        <v>24</v>
      </c>
      <c r="F46" s="772"/>
      <c r="G46" s="773"/>
      <c r="H46" s="773"/>
      <c r="I46" s="774"/>
    </row>
    <row r="47" spans="1:247" ht="18" customHeight="1">
      <c r="A47" s="960">
        <v>41</v>
      </c>
      <c r="B47" s="1027"/>
      <c r="C47" s="771"/>
      <c r="D47" s="952" t="s">
        <v>572</v>
      </c>
      <c r="E47" s="621"/>
      <c r="F47" s="772"/>
      <c r="G47" s="773"/>
      <c r="H47" s="773"/>
      <c r="I47" s="774"/>
      <c r="J47" s="611"/>
      <c r="K47" s="611"/>
      <c r="L47" s="611"/>
      <c r="M47" s="611"/>
      <c r="N47" s="611"/>
      <c r="O47" s="611"/>
      <c r="P47" s="611"/>
      <c r="Q47" s="611"/>
      <c r="R47" s="611"/>
      <c r="S47" s="611"/>
      <c r="T47" s="611"/>
      <c r="U47" s="611"/>
      <c r="V47" s="611"/>
      <c r="W47" s="611"/>
      <c r="X47" s="611"/>
      <c r="Y47" s="611"/>
      <c r="Z47" s="611"/>
      <c r="AA47" s="611"/>
      <c r="AB47" s="611"/>
      <c r="AC47" s="611"/>
      <c r="AD47" s="611"/>
      <c r="AE47" s="611"/>
      <c r="AF47" s="611"/>
      <c r="AG47" s="611"/>
      <c r="AH47" s="611"/>
      <c r="AI47" s="611"/>
      <c r="AJ47" s="611"/>
      <c r="AK47" s="611"/>
      <c r="AL47" s="611"/>
      <c r="AM47" s="611"/>
      <c r="AN47" s="611"/>
      <c r="AO47" s="611"/>
      <c r="AP47" s="611"/>
      <c r="AQ47" s="611"/>
      <c r="AR47" s="611"/>
      <c r="AS47" s="611"/>
      <c r="AT47" s="611"/>
      <c r="AU47" s="611"/>
      <c r="AV47" s="611"/>
      <c r="AW47" s="611"/>
      <c r="AX47" s="611"/>
      <c r="AY47" s="611"/>
      <c r="AZ47" s="611"/>
      <c r="BA47" s="611"/>
      <c r="BB47" s="611"/>
      <c r="BC47" s="611"/>
      <c r="BD47" s="611"/>
      <c r="BE47" s="611"/>
      <c r="BF47" s="611"/>
      <c r="BG47" s="611"/>
      <c r="BH47" s="611"/>
      <c r="BI47" s="611"/>
      <c r="BJ47" s="611"/>
      <c r="BK47" s="611"/>
      <c r="BL47" s="611"/>
      <c r="BM47" s="611"/>
      <c r="BN47" s="611"/>
      <c r="BO47" s="611"/>
      <c r="BP47" s="611"/>
      <c r="BQ47" s="611"/>
      <c r="BR47" s="611"/>
      <c r="BS47" s="611"/>
      <c r="BT47" s="611"/>
      <c r="BU47" s="611"/>
      <c r="BV47" s="611"/>
      <c r="BW47" s="611"/>
      <c r="BX47" s="611"/>
      <c r="BY47" s="611"/>
      <c r="BZ47" s="611"/>
      <c r="CA47" s="611"/>
      <c r="CB47" s="611"/>
      <c r="CC47" s="611"/>
      <c r="CD47" s="611"/>
      <c r="CE47" s="611"/>
      <c r="CF47" s="611"/>
      <c r="CG47" s="611"/>
      <c r="CH47" s="611"/>
      <c r="CI47" s="611"/>
      <c r="CJ47" s="611"/>
      <c r="CK47" s="611"/>
      <c r="CL47" s="611"/>
      <c r="CM47" s="611"/>
      <c r="CN47" s="611"/>
      <c r="CO47" s="611"/>
      <c r="CP47" s="611"/>
      <c r="CQ47" s="611"/>
      <c r="CR47" s="611"/>
      <c r="CS47" s="611"/>
      <c r="CT47" s="611"/>
      <c r="CU47" s="611"/>
      <c r="CV47" s="611"/>
      <c r="CW47" s="611"/>
      <c r="CX47" s="611"/>
      <c r="CY47" s="611"/>
      <c r="CZ47" s="611"/>
      <c r="DA47" s="611"/>
      <c r="DB47" s="611"/>
      <c r="DC47" s="611"/>
      <c r="DD47" s="611"/>
      <c r="DE47" s="611"/>
      <c r="DF47" s="611"/>
      <c r="DG47" s="611"/>
      <c r="DH47" s="611"/>
      <c r="DI47" s="611"/>
      <c r="DJ47" s="611"/>
      <c r="DK47" s="611"/>
      <c r="DL47" s="611"/>
      <c r="DM47" s="611"/>
      <c r="DN47" s="611"/>
      <c r="DO47" s="611"/>
      <c r="DP47" s="611"/>
      <c r="DQ47" s="611"/>
      <c r="DR47" s="611"/>
      <c r="DS47" s="611"/>
      <c r="DT47" s="611"/>
      <c r="DU47" s="611"/>
      <c r="DV47" s="611"/>
      <c r="DW47" s="611"/>
      <c r="DX47" s="611"/>
      <c r="DY47" s="611"/>
      <c r="DZ47" s="611"/>
      <c r="EA47" s="611"/>
      <c r="EB47" s="611"/>
      <c r="EC47" s="611"/>
      <c r="ED47" s="611"/>
      <c r="EE47" s="611"/>
      <c r="EF47" s="611"/>
      <c r="EG47" s="611"/>
      <c r="EH47" s="611"/>
      <c r="EI47" s="611"/>
      <c r="EJ47" s="611"/>
      <c r="EK47" s="611"/>
      <c r="EL47" s="611"/>
      <c r="EM47" s="611"/>
      <c r="EN47" s="611"/>
      <c r="EO47" s="611"/>
      <c r="EP47" s="611"/>
      <c r="EQ47" s="611"/>
      <c r="ER47" s="611"/>
      <c r="ES47" s="611"/>
      <c r="ET47" s="611"/>
      <c r="EU47" s="611"/>
      <c r="EV47" s="611"/>
      <c r="EW47" s="611"/>
      <c r="EX47" s="611"/>
      <c r="EY47" s="611"/>
      <c r="EZ47" s="611"/>
      <c r="FA47" s="611"/>
      <c r="FB47" s="611"/>
      <c r="FC47" s="611"/>
      <c r="FD47" s="611"/>
      <c r="FE47" s="611"/>
      <c r="FF47" s="611"/>
      <c r="FG47" s="611"/>
      <c r="FH47" s="611"/>
      <c r="FI47" s="611"/>
      <c r="FJ47" s="611"/>
      <c r="FK47" s="611"/>
      <c r="FL47" s="611"/>
      <c r="FM47" s="611"/>
      <c r="FN47" s="611"/>
      <c r="FO47" s="611"/>
      <c r="FP47" s="611"/>
      <c r="FQ47" s="611"/>
      <c r="FR47" s="611"/>
      <c r="FS47" s="611"/>
      <c r="FT47" s="611"/>
      <c r="FU47" s="611"/>
      <c r="FV47" s="611"/>
      <c r="FW47" s="611"/>
      <c r="FX47" s="611"/>
      <c r="FY47" s="611"/>
      <c r="FZ47" s="611"/>
      <c r="GA47" s="611"/>
      <c r="GB47" s="611"/>
      <c r="GC47" s="611"/>
      <c r="GD47" s="611"/>
      <c r="GE47" s="611"/>
      <c r="GF47" s="611"/>
      <c r="GG47" s="611"/>
      <c r="GH47" s="611"/>
      <c r="GI47" s="611"/>
      <c r="GJ47" s="611"/>
      <c r="GK47" s="611"/>
      <c r="GL47" s="611"/>
      <c r="GM47" s="611"/>
      <c r="GN47" s="611"/>
      <c r="GO47" s="611"/>
      <c r="GP47" s="611"/>
      <c r="GQ47" s="611"/>
      <c r="GR47" s="611"/>
      <c r="GS47" s="611"/>
      <c r="GT47" s="611"/>
      <c r="GU47" s="611"/>
      <c r="GV47" s="611"/>
      <c r="GW47" s="611"/>
      <c r="GX47" s="611"/>
      <c r="GY47" s="611"/>
      <c r="GZ47" s="611"/>
      <c r="HA47" s="611"/>
      <c r="HB47" s="611"/>
      <c r="HC47" s="611"/>
      <c r="HD47" s="611"/>
      <c r="HE47" s="611"/>
      <c r="HF47" s="611"/>
      <c r="HG47" s="611"/>
      <c r="HH47" s="611"/>
      <c r="HI47" s="611"/>
      <c r="HJ47" s="611"/>
      <c r="HK47" s="611"/>
      <c r="HL47" s="611"/>
      <c r="HM47" s="611"/>
      <c r="HN47" s="611"/>
      <c r="HO47" s="611"/>
      <c r="HP47" s="611"/>
      <c r="HQ47" s="611"/>
      <c r="HR47" s="611"/>
      <c r="HS47" s="611"/>
      <c r="HT47" s="611"/>
      <c r="HU47" s="611"/>
      <c r="HV47" s="611"/>
      <c r="HW47" s="611"/>
      <c r="HX47" s="611"/>
      <c r="HY47" s="611"/>
      <c r="HZ47" s="611"/>
      <c r="IA47" s="611"/>
      <c r="IB47" s="611"/>
      <c r="IC47" s="611"/>
      <c r="ID47" s="611"/>
      <c r="IE47" s="611"/>
      <c r="IF47" s="611"/>
      <c r="IG47" s="611"/>
      <c r="IH47" s="611"/>
      <c r="II47" s="611"/>
      <c r="IJ47" s="611"/>
      <c r="IK47" s="611"/>
      <c r="IL47" s="611"/>
      <c r="IM47" s="611"/>
    </row>
    <row r="48" spans="1:9" ht="18" customHeight="1">
      <c r="A48" s="960">
        <v>42</v>
      </c>
      <c r="B48" s="1027"/>
      <c r="C48" s="771">
        <v>32</v>
      </c>
      <c r="D48" s="778" t="s">
        <v>846</v>
      </c>
      <c r="E48" s="621"/>
      <c r="F48" s="772">
        <f t="shared" si="0"/>
        <v>2000</v>
      </c>
      <c r="G48" s="773"/>
      <c r="H48" s="773">
        <v>2000</v>
      </c>
      <c r="I48" s="780"/>
    </row>
    <row r="49" spans="1:9" ht="18" customHeight="1">
      <c r="A49" s="960">
        <v>43</v>
      </c>
      <c r="B49" s="1027"/>
      <c r="C49" s="771">
        <v>33</v>
      </c>
      <c r="D49" s="778" t="s">
        <v>847</v>
      </c>
      <c r="E49" s="621"/>
      <c r="F49" s="772">
        <f t="shared" si="0"/>
        <v>4800</v>
      </c>
      <c r="G49" s="773"/>
      <c r="H49" s="773">
        <v>4800</v>
      </c>
      <c r="I49" s="780"/>
    </row>
    <row r="50" spans="1:9" ht="22.5" customHeight="1">
      <c r="A50" s="960">
        <v>44</v>
      </c>
      <c r="B50" s="1027">
        <v>5</v>
      </c>
      <c r="C50" s="771"/>
      <c r="D50" s="953" t="s">
        <v>344</v>
      </c>
      <c r="E50" s="621" t="s">
        <v>24</v>
      </c>
      <c r="F50" s="772"/>
      <c r="G50" s="773"/>
      <c r="H50" s="773"/>
      <c r="I50" s="774"/>
    </row>
    <row r="51" spans="1:9" ht="33" customHeight="1">
      <c r="A51" s="960">
        <v>45</v>
      </c>
      <c r="B51" s="1027"/>
      <c r="C51" s="613">
        <v>34</v>
      </c>
      <c r="D51" s="778" t="s">
        <v>849</v>
      </c>
      <c r="E51" s="621"/>
      <c r="F51" s="996">
        <f t="shared" si="0"/>
        <v>13500</v>
      </c>
      <c r="G51" s="1060"/>
      <c r="H51" s="1060">
        <v>13500</v>
      </c>
      <c r="I51" s="774"/>
    </row>
    <row r="52" spans="1:9" ht="19.5" customHeight="1">
      <c r="A52" s="960">
        <v>46</v>
      </c>
      <c r="B52" s="1027"/>
      <c r="C52" s="771"/>
      <c r="D52" s="1064" t="s">
        <v>848</v>
      </c>
      <c r="E52" s="621"/>
      <c r="F52" s="772"/>
      <c r="G52" s="773"/>
      <c r="H52" s="773"/>
      <c r="I52" s="774"/>
    </row>
    <row r="53" spans="1:9" ht="19.5" customHeight="1">
      <c r="A53" s="960">
        <v>47</v>
      </c>
      <c r="B53" s="1027"/>
      <c r="C53" s="771">
        <v>35</v>
      </c>
      <c r="D53" s="778" t="s">
        <v>850</v>
      </c>
      <c r="E53" s="621"/>
      <c r="F53" s="772">
        <f t="shared" si="0"/>
        <v>1200</v>
      </c>
      <c r="G53" s="773"/>
      <c r="H53" s="773">
        <v>1200</v>
      </c>
      <c r="I53" s="774"/>
    </row>
    <row r="54" spans="1:9" ht="19.5" customHeight="1">
      <c r="A54" s="960">
        <v>48</v>
      </c>
      <c r="B54" s="1027"/>
      <c r="C54" s="771">
        <v>36</v>
      </c>
      <c r="D54" s="778" t="s">
        <v>851</v>
      </c>
      <c r="E54" s="621"/>
      <c r="F54" s="772">
        <f t="shared" si="0"/>
        <v>5000</v>
      </c>
      <c r="G54" s="773"/>
      <c r="H54" s="773">
        <v>5000</v>
      </c>
      <c r="I54" s="774"/>
    </row>
    <row r="55" spans="1:9" ht="33" customHeight="1">
      <c r="A55" s="960">
        <v>49</v>
      </c>
      <c r="B55" s="1027"/>
      <c r="C55" s="771">
        <v>37</v>
      </c>
      <c r="D55" s="778" t="s">
        <v>948</v>
      </c>
      <c r="E55" s="621"/>
      <c r="F55" s="772">
        <f t="shared" si="0"/>
        <v>600</v>
      </c>
      <c r="G55" s="773"/>
      <c r="H55" s="773">
        <v>600</v>
      </c>
      <c r="I55" s="774"/>
    </row>
    <row r="56" spans="1:9" ht="22.5" customHeight="1">
      <c r="A56" s="960">
        <v>50</v>
      </c>
      <c r="B56" s="1027">
        <v>7</v>
      </c>
      <c r="C56" s="771"/>
      <c r="D56" s="1065" t="s">
        <v>632</v>
      </c>
      <c r="E56" s="621" t="s">
        <v>24</v>
      </c>
      <c r="F56" s="772"/>
      <c r="G56" s="773"/>
      <c r="H56" s="773"/>
      <c r="I56" s="774"/>
    </row>
    <row r="57" spans="1:9" ht="19.5" customHeight="1">
      <c r="A57" s="960">
        <v>51</v>
      </c>
      <c r="B57" s="1027"/>
      <c r="C57" s="771"/>
      <c r="D57" s="952" t="s">
        <v>524</v>
      </c>
      <c r="E57" s="621"/>
      <c r="F57" s="772"/>
      <c r="G57" s="773"/>
      <c r="H57" s="773"/>
      <c r="I57" s="774"/>
    </row>
    <row r="58" spans="1:9" ht="19.5" customHeight="1">
      <c r="A58" s="960">
        <v>52</v>
      </c>
      <c r="B58" s="1027"/>
      <c r="C58" s="613">
        <v>38</v>
      </c>
      <c r="D58" s="1178" t="s">
        <v>852</v>
      </c>
      <c r="E58" s="621"/>
      <c r="F58" s="1058">
        <f t="shared" si="0"/>
        <v>1600</v>
      </c>
      <c r="G58" s="1059"/>
      <c r="H58" s="1059">
        <v>1600</v>
      </c>
      <c r="I58" s="774"/>
    </row>
    <row r="59" spans="1:9" ht="19.5" customHeight="1">
      <c r="A59" s="960">
        <v>53</v>
      </c>
      <c r="B59" s="1027"/>
      <c r="C59" s="771"/>
      <c r="D59" s="952" t="s">
        <v>576</v>
      </c>
      <c r="E59" s="621"/>
      <c r="F59" s="772"/>
      <c r="G59" s="773"/>
      <c r="H59" s="773"/>
      <c r="I59" s="774"/>
    </row>
    <row r="60" spans="1:9" ht="18" customHeight="1">
      <c r="A60" s="960">
        <v>54</v>
      </c>
      <c r="B60" s="1027"/>
      <c r="C60" s="771">
        <v>39</v>
      </c>
      <c r="D60" s="778" t="s">
        <v>853</v>
      </c>
      <c r="E60" s="621"/>
      <c r="F60" s="772">
        <f t="shared" si="0"/>
        <v>7500</v>
      </c>
      <c r="G60" s="773"/>
      <c r="H60" s="773">
        <v>7500</v>
      </c>
      <c r="I60" s="774"/>
    </row>
    <row r="61" spans="1:9" ht="19.5" customHeight="1">
      <c r="A61" s="960">
        <v>55</v>
      </c>
      <c r="B61" s="1027"/>
      <c r="C61" s="771"/>
      <c r="D61" s="952" t="s">
        <v>577</v>
      </c>
      <c r="E61" s="621"/>
      <c r="F61" s="772"/>
      <c r="G61" s="773"/>
      <c r="H61" s="773"/>
      <c r="I61" s="774"/>
    </row>
    <row r="62" spans="1:9" ht="19.5" customHeight="1">
      <c r="A62" s="960">
        <v>56</v>
      </c>
      <c r="B62" s="1027"/>
      <c r="C62" s="771">
        <v>40</v>
      </c>
      <c r="D62" s="778" t="s">
        <v>854</v>
      </c>
      <c r="E62" s="621"/>
      <c r="F62" s="772">
        <f t="shared" si="0"/>
        <v>10000</v>
      </c>
      <c r="G62" s="773"/>
      <c r="H62" s="773">
        <v>10000</v>
      </c>
      <c r="I62" s="774"/>
    </row>
    <row r="63" spans="1:9" ht="19.5" customHeight="1">
      <c r="A63" s="960">
        <v>57</v>
      </c>
      <c r="B63" s="1027"/>
      <c r="C63" s="771">
        <v>41</v>
      </c>
      <c r="D63" s="778" t="s">
        <v>855</v>
      </c>
      <c r="E63" s="621"/>
      <c r="F63" s="772">
        <f t="shared" si="0"/>
        <v>6300</v>
      </c>
      <c r="G63" s="773"/>
      <c r="H63" s="773">
        <v>6300</v>
      </c>
      <c r="I63" s="774"/>
    </row>
    <row r="64" spans="1:9" ht="22.5" customHeight="1">
      <c r="A64" s="960">
        <v>58</v>
      </c>
      <c r="B64" s="1027">
        <v>9</v>
      </c>
      <c r="C64" s="771"/>
      <c r="D64" s="1065" t="s">
        <v>634</v>
      </c>
      <c r="E64" s="621" t="s">
        <v>24</v>
      </c>
      <c r="F64" s="772"/>
      <c r="G64" s="773"/>
      <c r="H64" s="773"/>
      <c r="I64" s="781"/>
    </row>
    <row r="65" spans="1:9" ht="33" customHeight="1">
      <c r="A65" s="960">
        <v>59</v>
      </c>
      <c r="B65" s="1027"/>
      <c r="C65" s="613">
        <v>42</v>
      </c>
      <c r="D65" s="778" t="s">
        <v>861</v>
      </c>
      <c r="E65" s="621"/>
      <c r="F65" s="996">
        <f>G65+H65+I65</f>
        <v>2000</v>
      </c>
      <c r="G65" s="1060"/>
      <c r="H65" s="1060">
        <v>2000</v>
      </c>
      <c r="I65" s="774"/>
    </row>
    <row r="66" spans="1:9" ht="22.5" customHeight="1">
      <c r="A66" s="960">
        <v>60</v>
      </c>
      <c r="B66" s="1027">
        <v>10</v>
      </c>
      <c r="C66" s="771"/>
      <c r="D66" s="1065" t="s">
        <v>715</v>
      </c>
      <c r="E66" s="621" t="s">
        <v>24</v>
      </c>
      <c r="F66" s="772"/>
      <c r="G66" s="773"/>
      <c r="H66" s="773"/>
      <c r="I66" s="774"/>
    </row>
    <row r="67" spans="1:9" ht="18" customHeight="1">
      <c r="A67" s="960">
        <v>61</v>
      </c>
      <c r="B67" s="1027"/>
      <c r="C67" s="771">
        <v>43</v>
      </c>
      <c r="D67" s="778" t="s">
        <v>856</v>
      </c>
      <c r="E67" s="621"/>
      <c r="F67" s="772">
        <f t="shared" si="0"/>
        <v>2800</v>
      </c>
      <c r="G67" s="773"/>
      <c r="H67" s="773">
        <v>2800</v>
      </c>
      <c r="I67" s="774"/>
    </row>
    <row r="68" spans="1:9" ht="22.5" customHeight="1">
      <c r="A68" s="960">
        <v>62</v>
      </c>
      <c r="B68" s="1027">
        <v>11</v>
      </c>
      <c r="C68" s="771"/>
      <c r="D68" s="1186" t="s">
        <v>671</v>
      </c>
      <c r="E68" s="779" t="s">
        <v>24</v>
      </c>
      <c r="F68" s="772"/>
      <c r="G68" s="773"/>
      <c r="H68" s="773"/>
      <c r="I68" s="774"/>
    </row>
    <row r="69" spans="1:9" ht="19.5" customHeight="1">
      <c r="A69" s="960">
        <v>63</v>
      </c>
      <c r="B69" s="1027"/>
      <c r="C69" s="771"/>
      <c r="D69" s="952" t="s">
        <v>857</v>
      </c>
      <c r="E69" s="621"/>
      <c r="F69" s="772"/>
      <c r="G69" s="773"/>
      <c r="H69" s="773"/>
      <c r="I69" s="774"/>
    </row>
    <row r="70" spans="1:9" ht="19.5" customHeight="1">
      <c r="A70" s="960">
        <v>64</v>
      </c>
      <c r="B70" s="1027"/>
      <c r="C70" s="771">
        <v>44</v>
      </c>
      <c r="D70" s="778" t="s">
        <v>633</v>
      </c>
      <c r="E70" s="621"/>
      <c r="F70" s="772">
        <f t="shared" si="0"/>
        <v>2500</v>
      </c>
      <c r="G70" s="773"/>
      <c r="H70" s="773">
        <v>2500</v>
      </c>
      <c r="I70" s="774"/>
    </row>
    <row r="71" spans="1:9" ht="19.5" customHeight="1">
      <c r="A71" s="960">
        <v>65</v>
      </c>
      <c r="B71" s="1027"/>
      <c r="C71" s="771"/>
      <c r="D71" s="952" t="s">
        <v>901</v>
      </c>
      <c r="E71" s="621"/>
      <c r="F71" s="772"/>
      <c r="G71" s="773"/>
      <c r="H71" s="773"/>
      <c r="I71" s="774"/>
    </row>
    <row r="72" spans="1:9" ht="19.5" customHeight="1">
      <c r="A72" s="960">
        <v>66</v>
      </c>
      <c r="B72" s="1027"/>
      <c r="C72" s="771">
        <v>45</v>
      </c>
      <c r="D72" s="778" t="s">
        <v>633</v>
      </c>
      <c r="E72" s="621"/>
      <c r="F72" s="772">
        <f t="shared" si="0"/>
        <v>2900</v>
      </c>
      <c r="G72" s="773">
        <v>2900</v>
      </c>
      <c r="H72" s="773"/>
      <c r="I72" s="774"/>
    </row>
    <row r="73" spans="1:9" ht="22.5" customHeight="1">
      <c r="A73" s="960">
        <v>67</v>
      </c>
      <c r="B73" s="1027">
        <v>12</v>
      </c>
      <c r="C73" s="771"/>
      <c r="D73" s="953" t="s">
        <v>26</v>
      </c>
      <c r="E73" s="779" t="s">
        <v>24</v>
      </c>
      <c r="F73" s="772"/>
      <c r="G73" s="773"/>
      <c r="H73" s="773"/>
      <c r="I73" s="774"/>
    </row>
    <row r="74" spans="1:247" s="759" customFormat="1" ht="19.5" customHeight="1">
      <c r="A74" s="960">
        <v>68</v>
      </c>
      <c r="B74" s="1027"/>
      <c r="C74" s="771">
        <v>46</v>
      </c>
      <c r="D74" s="778" t="s">
        <v>858</v>
      </c>
      <c r="E74" s="621"/>
      <c r="F74" s="772">
        <f t="shared" si="0"/>
        <v>5150</v>
      </c>
      <c r="G74" s="773"/>
      <c r="H74" s="773">
        <v>5150</v>
      </c>
      <c r="I74" s="774"/>
      <c r="J74" s="611"/>
      <c r="K74" s="611"/>
      <c r="L74" s="611"/>
      <c r="M74" s="611"/>
      <c r="N74" s="611"/>
      <c r="O74" s="611"/>
      <c r="P74" s="611"/>
      <c r="Q74" s="611"/>
      <c r="R74" s="611"/>
      <c r="S74" s="611"/>
      <c r="T74" s="611"/>
      <c r="U74" s="611"/>
      <c r="V74" s="611"/>
      <c r="W74" s="611"/>
      <c r="X74" s="611"/>
      <c r="Y74" s="611"/>
      <c r="Z74" s="611"/>
      <c r="AA74" s="611"/>
      <c r="AB74" s="611"/>
      <c r="AC74" s="611"/>
      <c r="AD74" s="611"/>
      <c r="AE74" s="611"/>
      <c r="AF74" s="611"/>
      <c r="AG74" s="611"/>
      <c r="AH74" s="611"/>
      <c r="AI74" s="611"/>
      <c r="AJ74" s="611"/>
      <c r="AK74" s="611"/>
      <c r="AL74" s="611"/>
      <c r="AM74" s="611"/>
      <c r="AN74" s="611"/>
      <c r="AO74" s="611"/>
      <c r="AP74" s="611"/>
      <c r="AQ74" s="611"/>
      <c r="AR74" s="611"/>
      <c r="AS74" s="611"/>
      <c r="AT74" s="611"/>
      <c r="AU74" s="611"/>
      <c r="AV74" s="611"/>
      <c r="AW74" s="611"/>
      <c r="AX74" s="611"/>
      <c r="AY74" s="611"/>
      <c r="AZ74" s="611"/>
      <c r="BA74" s="611"/>
      <c r="BB74" s="611"/>
      <c r="BC74" s="611"/>
      <c r="BD74" s="611"/>
      <c r="BE74" s="611"/>
      <c r="BF74" s="611"/>
      <c r="BG74" s="611"/>
      <c r="BH74" s="611"/>
      <c r="BI74" s="611"/>
      <c r="BJ74" s="611"/>
      <c r="BK74" s="611"/>
      <c r="BL74" s="611"/>
      <c r="BM74" s="611"/>
      <c r="BN74" s="611"/>
      <c r="BO74" s="611"/>
      <c r="BP74" s="611"/>
      <c r="BQ74" s="611"/>
      <c r="BR74" s="611"/>
      <c r="BS74" s="611"/>
      <c r="BT74" s="611"/>
      <c r="BU74" s="611"/>
      <c r="BV74" s="611"/>
      <c r="BW74" s="611"/>
      <c r="BX74" s="611"/>
      <c r="BY74" s="611"/>
      <c r="BZ74" s="611"/>
      <c r="CA74" s="611"/>
      <c r="CB74" s="611"/>
      <c r="CC74" s="611"/>
      <c r="CD74" s="611"/>
      <c r="CE74" s="611"/>
      <c r="CF74" s="611"/>
      <c r="CG74" s="611"/>
      <c r="CH74" s="611"/>
      <c r="CI74" s="611"/>
      <c r="CJ74" s="611"/>
      <c r="CK74" s="611"/>
      <c r="CL74" s="611"/>
      <c r="CM74" s="611"/>
      <c r="CN74" s="611"/>
      <c r="CO74" s="611"/>
      <c r="CP74" s="611"/>
      <c r="CQ74" s="611"/>
      <c r="CR74" s="611"/>
      <c r="CS74" s="611"/>
      <c r="CT74" s="611"/>
      <c r="CU74" s="611"/>
      <c r="CV74" s="611"/>
      <c r="CW74" s="611"/>
      <c r="CX74" s="611"/>
      <c r="CY74" s="611"/>
      <c r="CZ74" s="611"/>
      <c r="DA74" s="611"/>
      <c r="DB74" s="611"/>
      <c r="DC74" s="611"/>
      <c r="DD74" s="611"/>
      <c r="DE74" s="611"/>
      <c r="DF74" s="611"/>
      <c r="DG74" s="611"/>
      <c r="DH74" s="611"/>
      <c r="DI74" s="611"/>
      <c r="DJ74" s="611"/>
      <c r="DK74" s="611"/>
      <c r="DL74" s="611"/>
      <c r="DM74" s="611"/>
      <c r="DN74" s="611"/>
      <c r="DO74" s="611"/>
      <c r="DP74" s="611"/>
      <c r="DQ74" s="611"/>
      <c r="DR74" s="611"/>
      <c r="DS74" s="611"/>
      <c r="DT74" s="611"/>
      <c r="DU74" s="611"/>
      <c r="DV74" s="611"/>
      <c r="DW74" s="611"/>
      <c r="DX74" s="611"/>
      <c r="DY74" s="611"/>
      <c r="DZ74" s="611"/>
      <c r="EA74" s="611"/>
      <c r="EB74" s="611"/>
      <c r="EC74" s="611"/>
      <c r="ED74" s="611"/>
      <c r="EE74" s="611"/>
      <c r="EF74" s="611"/>
      <c r="EG74" s="611"/>
      <c r="EH74" s="611"/>
      <c r="EI74" s="611"/>
      <c r="EJ74" s="611"/>
      <c r="EK74" s="611"/>
      <c r="EL74" s="611"/>
      <c r="EM74" s="611"/>
      <c r="EN74" s="611"/>
      <c r="EO74" s="611"/>
      <c r="EP74" s="611"/>
      <c r="EQ74" s="611"/>
      <c r="ER74" s="611"/>
      <c r="ES74" s="611"/>
      <c r="ET74" s="611"/>
      <c r="EU74" s="611"/>
      <c r="EV74" s="611"/>
      <c r="EW74" s="611"/>
      <c r="EX74" s="611"/>
      <c r="EY74" s="611"/>
      <c r="EZ74" s="611"/>
      <c r="FA74" s="611"/>
      <c r="FB74" s="611"/>
      <c r="FC74" s="611"/>
      <c r="FD74" s="611"/>
      <c r="FE74" s="611"/>
      <c r="FF74" s="611"/>
      <c r="FG74" s="611"/>
      <c r="FH74" s="611"/>
      <c r="FI74" s="611"/>
      <c r="FJ74" s="611"/>
      <c r="FK74" s="611"/>
      <c r="FL74" s="611"/>
      <c r="FM74" s="611"/>
      <c r="FN74" s="611"/>
      <c r="FO74" s="611"/>
      <c r="FP74" s="611"/>
      <c r="FQ74" s="611"/>
      <c r="FR74" s="611"/>
      <c r="FS74" s="611"/>
      <c r="FT74" s="611"/>
      <c r="FU74" s="611"/>
      <c r="FV74" s="611"/>
      <c r="FW74" s="611"/>
      <c r="FX74" s="611"/>
      <c r="FY74" s="611"/>
      <c r="FZ74" s="611"/>
      <c r="GA74" s="611"/>
      <c r="GB74" s="611"/>
      <c r="GC74" s="611"/>
      <c r="GD74" s="611"/>
      <c r="GE74" s="611"/>
      <c r="GF74" s="611"/>
      <c r="GG74" s="611"/>
      <c r="GH74" s="611"/>
      <c r="GI74" s="611"/>
      <c r="GJ74" s="611"/>
      <c r="GK74" s="611"/>
      <c r="GL74" s="611"/>
      <c r="GM74" s="611"/>
      <c r="GN74" s="611"/>
      <c r="GO74" s="611"/>
      <c r="GP74" s="611"/>
      <c r="GQ74" s="611"/>
      <c r="GR74" s="611"/>
      <c r="GS74" s="611"/>
      <c r="GT74" s="611"/>
      <c r="GU74" s="611"/>
      <c r="GV74" s="611"/>
      <c r="GW74" s="611"/>
      <c r="GX74" s="611"/>
      <c r="GY74" s="611"/>
      <c r="GZ74" s="611"/>
      <c r="HA74" s="611"/>
      <c r="HB74" s="611"/>
      <c r="HC74" s="611"/>
      <c r="HD74" s="611"/>
      <c r="HE74" s="611"/>
      <c r="HF74" s="611"/>
      <c r="HG74" s="611"/>
      <c r="HH74" s="611"/>
      <c r="HI74" s="611"/>
      <c r="HJ74" s="611"/>
      <c r="HK74" s="611"/>
      <c r="HL74" s="611"/>
      <c r="HM74" s="611"/>
      <c r="HN74" s="611"/>
      <c r="HO74" s="611"/>
      <c r="HP74" s="611"/>
      <c r="HQ74" s="611"/>
      <c r="HR74" s="611"/>
      <c r="HS74" s="611"/>
      <c r="HT74" s="611"/>
      <c r="HU74" s="611"/>
      <c r="HV74" s="611"/>
      <c r="HW74" s="611"/>
      <c r="HX74" s="611"/>
      <c r="HY74" s="611"/>
      <c r="HZ74" s="611"/>
      <c r="IA74" s="611"/>
      <c r="IB74" s="611"/>
      <c r="IC74" s="611"/>
      <c r="ID74" s="611"/>
      <c r="IE74" s="611"/>
      <c r="IF74" s="611"/>
      <c r="IG74" s="611"/>
      <c r="IH74" s="611"/>
      <c r="II74" s="611"/>
      <c r="IJ74" s="611"/>
      <c r="IK74" s="611"/>
      <c r="IL74" s="611"/>
      <c r="IM74" s="611"/>
    </row>
    <row r="75" spans="1:9" ht="34.5" customHeight="1">
      <c r="A75" s="960">
        <v>69</v>
      </c>
      <c r="B75" s="1027"/>
      <c r="C75" s="771"/>
      <c r="D75" s="953" t="s">
        <v>859</v>
      </c>
      <c r="E75" s="621" t="s">
        <v>24</v>
      </c>
      <c r="F75" s="772"/>
      <c r="G75" s="773"/>
      <c r="H75" s="773"/>
      <c r="I75" s="774"/>
    </row>
    <row r="76" spans="1:9" ht="19.5" customHeight="1" thickBot="1">
      <c r="A76" s="960">
        <v>70</v>
      </c>
      <c r="B76" s="1027"/>
      <c r="C76" s="771">
        <v>47</v>
      </c>
      <c r="D76" s="778" t="s">
        <v>860</v>
      </c>
      <c r="E76" s="621"/>
      <c r="F76" s="772">
        <f t="shared" si="0"/>
        <v>15000</v>
      </c>
      <c r="G76" s="773"/>
      <c r="H76" s="773">
        <v>15000</v>
      </c>
      <c r="I76" s="774"/>
    </row>
    <row r="77" spans="1:9" ht="36" customHeight="1" thickBot="1">
      <c r="A77" s="960">
        <v>71</v>
      </c>
      <c r="B77" s="642"/>
      <c r="C77" s="784"/>
      <c r="D77" s="785" t="s">
        <v>14</v>
      </c>
      <c r="E77" s="967"/>
      <c r="F77" s="786">
        <f>SUM(F8:F76)</f>
        <v>887348</v>
      </c>
      <c r="G77" s="782">
        <f>SUM(G8:G76)</f>
        <v>322357</v>
      </c>
      <c r="H77" s="782">
        <f>SUM(H8:H76)</f>
        <v>564991</v>
      </c>
      <c r="I77" s="783">
        <f>SUM(I8:I76)</f>
        <v>0</v>
      </c>
    </row>
    <row r="78" spans="2:8" ht="18" customHeight="1">
      <c r="B78" s="1313" t="s">
        <v>28</v>
      </c>
      <c r="C78" s="1313"/>
      <c r="D78" s="1313"/>
      <c r="E78" s="669"/>
      <c r="H78" s="619"/>
    </row>
    <row r="79" spans="2:8" ht="18" customHeight="1">
      <c r="B79" s="1048" t="s">
        <v>29</v>
      </c>
      <c r="C79" s="1048"/>
      <c r="D79" s="1048"/>
      <c r="E79" s="1048"/>
      <c r="F79" s="1048"/>
      <c r="G79" s="1048"/>
      <c r="H79" s="619"/>
    </row>
    <row r="80" spans="2:8" ht="18" customHeight="1">
      <c r="B80" s="1314" t="s">
        <v>30</v>
      </c>
      <c r="C80" s="1314"/>
      <c r="D80" s="1314"/>
      <c r="E80" s="669"/>
      <c r="H80" s="619"/>
    </row>
    <row r="81" spans="1:249" s="619" customFormat="1" ht="18" customHeight="1">
      <c r="A81" s="964"/>
      <c r="B81" s="669"/>
      <c r="C81" s="669"/>
      <c r="D81" s="594"/>
      <c r="E81" s="965"/>
      <c r="F81" s="619">
        <f>+F77-G77-H77-I77</f>
        <v>0</v>
      </c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91"/>
      <c r="AS81" s="591"/>
      <c r="AT81" s="591"/>
      <c r="AU81" s="591"/>
      <c r="AV81" s="591"/>
      <c r="AW81" s="591"/>
      <c r="AX81" s="591"/>
      <c r="AY81" s="591"/>
      <c r="AZ81" s="591"/>
      <c r="BA81" s="591"/>
      <c r="BB81" s="591"/>
      <c r="BC81" s="591"/>
      <c r="BD81" s="591"/>
      <c r="BE81" s="591"/>
      <c r="BF81" s="591"/>
      <c r="BG81" s="591"/>
      <c r="BH81" s="591"/>
      <c r="BI81" s="591"/>
      <c r="BJ81" s="591"/>
      <c r="BK81" s="591"/>
      <c r="BL81" s="591"/>
      <c r="BM81" s="591"/>
      <c r="BN81" s="591"/>
      <c r="BO81" s="591"/>
      <c r="BP81" s="591"/>
      <c r="BQ81" s="591"/>
      <c r="BR81" s="591"/>
      <c r="BS81" s="591"/>
      <c r="BT81" s="591"/>
      <c r="BU81" s="591"/>
      <c r="BV81" s="591"/>
      <c r="BW81" s="591"/>
      <c r="BX81" s="591"/>
      <c r="BY81" s="591"/>
      <c r="BZ81" s="591"/>
      <c r="CA81" s="591"/>
      <c r="CB81" s="591"/>
      <c r="CC81" s="591"/>
      <c r="CD81" s="591"/>
      <c r="CE81" s="591"/>
      <c r="CF81" s="591"/>
      <c r="CG81" s="591"/>
      <c r="CH81" s="591"/>
      <c r="CI81" s="591"/>
      <c r="CJ81" s="591"/>
      <c r="CK81" s="591"/>
      <c r="CL81" s="591"/>
      <c r="CM81" s="591"/>
      <c r="CN81" s="591"/>
      <c r="CO81" s="591"/>
      <c r="CP81" s="591"/>
      <c r="CQ81" s="591"/>
      <c r="CR81" s="591"/>
      <c r="CS81" s="591"/>
      <c r="CT81" s="591"/>
      <c r="CU81" s="591"/>
      <c r="CV81" s="591"/>
      <c r="CW81" s="591"/>
      <c r="CX81" s="591"/>
      <c r="CY81" s="591"/>
      <c r="CZ81" s="591"/>
      <c r="DA81" s="591"/>
      <c r="DB81" s="591"/>
      <c r="DC81" s="591"/>
      <c r="DD81" s="591"/>
      <c r="DE81" s="591"/>
      <c r="DF81" s="591"/>
      <c r="DG81" s="591"/>
      <c r="DH81" s="591"/>
      <c r="DI81" s="591"/>
      <c r="DJ81" s="591"/>
      <c r="DK81" s="591"/>
      <c r="DL81" s="591"/>
      <c r="DM81" s="591"/>
      <c r="DN81" s="591"/>
      <c r="DO81" s="591"/>
      <c r="DP81" s="591"/>
      <c r="DQ81" s="591"/>
      <c r="DR81" s="591"/>
      <c r="DS81" s="591"/>
      <c r="DT81" s="591"/>
      <c r="DU81" s="591"/>
      <c r="DV81" s="591"/>
      <c r="DW81" s="591"/>
      <c r="DX81" s="591"/>
      <c r="DY81" s="591"/>
      <c r="DZ81" s="591"/>
      <c r="EA81" s="591"/>
      <c r="EB81" s="591"/>
      <c r="EC81" s="591"/>
      <c r="ED81" s="591"/>
      <c r="EE81" s="591"/>
      <c r="EF81" s="591"/>
      <c r="EG81" s="591"/>
      <c r="EH81" s="591"/>
      <c r="EI81" s="591"/>
      <c r="EJ81" s="591"/>
      <c r="EK81" s="591"/>
      <c r="EL81" s="591"/>
      <c r="EM81" s="591"/>
      <c r="EN81" s="591"/>
      <c r="EO81" s="591"/>
      <c r="EP81" s="591"/>
      <c r="EQ81" s="591"/>
      <c r="ER81" s="591"/>
      <c r="ES81" s="591"/>
      <c r="ET81" s="591"/>
      <c r="EU81" s="591"/>
      <c r="EV81" s="591"/>
      <c r="EW81" s="591"/>
      <c r="EX81" s="591"/>
      <c r="EY81" s="591"/>
      <c r="EZ81" s="591"/>
      <c r="FA81" s="591"/>
      <c r="FB81" s="591"/>
      <c r="FC81" s="591"/>
      <c r="FD81" s="591"/>
      <c r="FE81" s="591"/>
      <c r="FF81" s="591"/>
      <c r="FG81" s="591"/>
      <c r="FH81" s="591"/>
      <c r="FI81" s="591"/>
      <c r="FJ81" s="591"/>
      <c r="FK81" s="591"/>
      <c r="FL81" s="591"/>
      <c r="FM81" s="591"/>
      <c r="FN81" s="591"/>
      <c r="FO81" s="591"/>
      <c r="FP81" s="591"/>
      <c r="FQ81" s="591"/>
      <c r="FR81" s="591"/>
      <c r="FS81" s="591"/>
      <c r="FT81" s="591"/>
      <c r="FU81" s="591"/>
      <c r="FV81" s="591"/>
      <c r="FW81" s="591"/>
      <c r="FX81" s="591"/>
      <c r="FY81" s="591"/>
      <c r="FZ81" s="591"/>
      <c r="GA81" s="591"/>
      <c r="GB81" s="591"/>
      <c r="GC81" s="591"/>
      <c r="GD81" s="591"/>
      <c r="GE81" s="591"/>
      <c r="GF81" s="591"/>
      <c r="GG81" s="591"/>
      <c r="GH81" s="591"/>
      <c r="GI81" s="591"/>
      <c r="GJ81" s="591"/>
      <c r="GK81" s="591"/>
      <c r="GL81" s="591"/>
      <c r="GM81" s="591"/>
      <c r="GN81" s="591"/>
      <c r="GO81" s="591"/>
      <c r="GP81" s="591"/>
      <c r="GQ81" s="591"/>
      <c r="GR81" s="591"/>
      <c r="GS81" s="591"/>
      <c r="GT81" s="591"/>
      <c r="GU81" s="591"/>
      <c r="GV81" s="591"/>
      <c r="GW81" s="591"/>
      <c r="GX81" s="591"/>
      <c r="GY81" s="591"/>
      <c r="GZ81" s="591"/>
      <c r="HA81" s="591"/>
      <c r="HB81" s="591"/>
      <c r="HC81" s="591"/>
      <c r="HD81" s="591"/>
      <c r="HE81" s="591"/>
      <c r="HF81" s="591"/>
      <c r="HG81" s="591"/>
      <c r="HH81" s="591"/>
      <c r="HI81" s="591"/>
      <c r="HJ81" s="591"/>
      <c r="HK81" s="591"/>
      <c r="HL81" s="591"/>
      <c r="HM81" s="591"/>
      <c r="HN81" s="591"/>
      <c r="HO81" s="591"/>
      <c r="HP81" s="591"/>
      <c r="HQ81" s="591"/>
      <c r="HR81" s="591"/>
      <c r="HS81" s="591"/>
      <c r="HT81" s="591"/>
      <c r="HU81" s="591"/>
      <c r="HV81" s="591"/>
      <c r="HW81" s="591"/>
      <c r="HX81" s="591"/>
      <c r="HY81" s="591"/>
      <c r="HZ81" s="591"/>
      <c r="IA81" s="591"/>
      <c r="IB81" s="591"/>
      <c r="IC81" s="591"/>
      <c r="ID81" s="591"/>
      <c r="IE81" s="591"/>
      <c r="IF81" s="591"/>
      <c r="IG81" s="591"/>
      <c r="IH81" s="591"/>
      <c r="II81" s="591"/>
      <c r="IJ81" s="591"/>
      <c r="IK81" s="591"/>
      <c r="IL81" s="591"/>
      <c r="IM81" s="591"/>
      <c r="IN81" s="353"/>
      <c r="IO81" s="353"/>
    </row>
    <row r="82" spans="1:249" s="619" customFormat="1" ht="18" customHeight="1">
      <c r="A82" s="964"/>
      <c r="B82" s="669"/>
      <c r="C82" s="669"/>
      <c r="D82" s="594"/>
      <c r="E82" s="965"/>
      <c r="J82" s="591"/>
      <c r="K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91"/>
      <c r="AS82" s="591"/>
      <c r="AT82" s="591"/>
      <c r="AU82" s="591"/>
      <c r="AV82" s="591"/>
      <c r="AW82" s="591"/>
      <c r="AX82" s="591"/>
      <c r="AY82" s="591"/>
      <c r="AZ82" s="591"/>
      <c r="BA82" s="591"/>
      <c r="BB82" s="591"/>
      <c r="BC82" s="591"/>
      <c r="BD82" s="591"/>
      <c r="BE82" s="591"/>
      <c r="BF82" s="591"/>
      <c r="BG82" s="591"/>
      <c r="BH82" s="591"/>
      <c r="BI82" s="591"/>
      <c r="BJ82" s="591"/>
      <c r="BK82" s="591"/>
      <c r="BL82" s="591"/>
      <c r="BM82" s="591"/>
      <c r="BN82" s="591"/>
      <c r="BO82" s="591"/>
      <c r="BP82" s="591"/>
      <c r="BQ82" s="591"/>
      <c r="BR82" s="591"/>
      <c r="BS82" s="591"/>
      <c r="BT82" s="591"/>
      <c r="BU82" s="591"/>
      <c r="BV82" s="591"/>
      <c r="BW82" s="591"/>
      <c r="BX82" s="591"/>
      <c r="BY82" s="591"/>
      <c r="BZ82" s="591"/>
      <c r="CA82" s="591"/>
      <c r="CB82" s="591"/>
      <c r="CC82" s="591"/>
      <c r="CD82" s="591"/>
      <c r="CE82" s="591"/>
      <c r="CF82" s="591"/>
      <c r="CG82" s="591"/>
      <c r="CH82" s="591"/>
      <c r="CI82" s="591"/>
      <c r="CJ82" s="591"/>
      <c r="CK82" s="591"/>
      <c r="CL82" s="591"/>
      <c r="CM82" s="591"/>
      <c r="CN82" s="591"/>
      <c r="CO82" s="591"/>
      <c r="CP82" s="591"/>
      <c r="CQ82" s="591"/>
      <c r="CR82" s="591"/>
      <c r="CS82" s="591"/>
      <c r="CT82" s="591"/>
      <c r="CU82" s="591"/>
      <c r="CV82" s="591"/>
      <c r="CW82" s="591"/>
      <c r="CX82" s="591"/>
      <c r="CY82" s="591"/>
      <c r="CZ82" s="591"/>
      <c r="DA82" s="591"/>
      <c r="DB82" s="591"/>
      <c r="DC82" s="591"/>
      <c r="DD82" s="591"/>
      <c r="DE82" s="591"/>
      <c r="DF82" s="591"/>
      <c r="DG82" s="591"/>
      <c r="DH82" s="591"/>
      <c r="DI82" s="591"/>
      <c r="DJ82" s="591"/>
      <c r="DK82" s="591"/>
      <c r="DL82" s="591"/>
      <c r="DM82" s="591"/>
      <c r="DN82" s="591"/>
      <c r="DO82" s="591"/>
      <c r="DP82" s="591"/>
      <c r="DQ82" s="591"/>
      <c r="DR82" s="591"/>
      <c r="DS82" s="591"/>
      <c r="DT82" s="591"/>
      <c r="DU82" s="591"/>
      <c r="DV82" s="591"/>
      <c r="DW82" s="591"/>
      <c r="DX82" s="591"/>
      <c r="DY82" s="591"/>
      <c r="DZ82" s="591"/>
      <c r="EA82" s="591"/>
      <c r="EB82" s="591"/>
      <c r="EC82" s="591"/>
      <c r="ED82" s="591"/>
      <c r="EE82" s="591"/>
      <c r="EF82" s="591"/>
      <c r="EG82" s="591"/>
      <c r="EH82" s="591"/>
      <c r="EI82" s="591"/>
      <c r="EJ82" s="591"/>
      <c r="EK82" s="591"/>
      <c r="EL82" s="591"/>
      <c r="EM82" s="591"/>
      <c r="EN82" s="591"/>
      <c r="EO82" s="591"/>
      <c r="EP82" s="591"/>
      <c r="EQ82" s="591"/>
      <c r="ER82" s="591"/>
      <c r="ES82" s="591"/>
      <c r="ET82" s="591"/>
      <c r="EU82" s="591"/>
      <c r="EV82" s="591"/>
      <c r="EW82" s="591"/>
      <c r="EX82" s="591"/>
      <c r="EY82" s="591"/>
      <c r="EZ82" s="591"/>
      <c r="FA82" s="591"/>
      <c r="FB82" s="591"/>
      <c r="FC82" s="591"/>
      <c r="FD82" s="591"/>
      <c r="FE82" s="591"/>
      <c r="FF82" s="591"/>
      <c r="FG82" s="591"/>
      <c r="FH82" s="591"/>
      <c r="FI82" s="591"/>
      <c r="FJ82" s="591"/>
      <c r="FK82" s="591"/>
      <c r="FL82" s="591"/>
      <c r="FM82" s="591"/>
      <c r="FN82" s="591"/>
      <c r="FO82" s="591"/>
      <c r="FP82" s="591"/>
      <c r="FQ82" s="591"/>
      <c r="FR82" s="591"/>
      <c r="FS82" s="591"/>
      <c r="FT82" s="591"/>
      <c r="FU82" s="591"/>
      <c r="FV82" s="591"/>
      <c r="FW82" s="591"/>
      <c r="FX82" s="591"/>
      <c r="FY82" s="591"/>
      <c r="FZ82" s="591"/>
      <c r="GA82" s="591"/>
      <c r="GB82" s="591"/>
      <c r="GC82" s="591"/>
      <c r="GD82" s="591"/>
      <c r="GE82" s="591"/>
      <c r="GF82" s="591"/>
      <c r="GG82" s="591"/>
      <c r="GH82" s="591"/>
      <c r="GI82" s="591"/>
      <c r="GJ82" s="591"/>
      <c r="GK82" s="591"/>
      <c r="GL82" s="591"/>
      <c r="GM82" s="591"/>
      <c r="GN82" s="591"/>
      <c r="GO82" s="591"/>
      <c r="GP82" s="591"/>
      <c r="GQ82" s="591"/>
      <c r="GR82" s="591"/>
      <c r="GS82" s="591"/>
      <c r="GT82" s="591"/>
      <c r="GU82" s="591"/>
      <c r="GV82" s="591"/>
      <c r="GW82" s="591"/>
      <c r="GX82" s="591"/>
      <c r="GY82" s="591"/>
      <c r="GZ82" s="591"/>
      <c r="HA82" s="591"/>
      <c r="HB82" s="591"/>
      <c r="HC82" s="591"/>
      <c r="HD82" s="591"/>
      <c r="HE82" s="591"/>
      <c r="HF82" s="591"/>
      <c r="HG82" s="591"/>
      <c r="HH82" s="591"/>
      <c r="HI82" s="591"/>
      <c r="HJ82" s="591"/>
      <c r="HK82" s="591"/>
      <c r="HL82" s="591"/>
      <c r="HM82" s="591"/>
      <c r="HN82" s="591"/>
      <c r="HO82" s="591"/>
      <c r="HP82" s="591"/>
      <c r="HQ82" s="591"/>
      <c r="HR82" s="591"/>
      <c r="HS82" s="591"/>
      <c r="HT82" s="591"/>
      <c r="HU82" s="591"/>
      <c r="HV82" s="591"/>
      <c r="HW82" s="591"/>
      <c r="HX82" s="591"/>
      <c r="HY82" s="591"/>
      <c r="HZ82" s="591"/>
      <c r="IA82" s="591"/>
      <c r="IB82" s="591"/>
      <c r="IC82" s="591"/>
      <c r="ID82" s="591"/>
      <c r="IE82" s="591"/>
      <c r="IF82" s="591"/>
      <c r="IG82" s="591"/>
      <c r="IH82" s="591"/>
      <c r="II82" s="591"/>
      <c r="IJ82" s="591"/>
      <c r="IK82" s="591"/>
      <c r="IL82" s="591"/>
      <c r="IM82" s="591"/>
      <c r="IN82" s="353"/>
      <c r="IO82" s="353"/>
    </row>
    <row r="83" spans="1:249" s="619" customFormat="1" ht="18" customHeight="1">
      <c r="A83" s="964"/>
      <c r="B83" s="669"/>
      <c r="C83" s="669"/>
      <c r="D83" s="594"/>
      <c r="E83" s="965"/>
      <c r="J83" s="591"/>
      <c r="K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  <c r="FT83" s="591"/>
      <c r="FU83" s="591"/>
      <c r="FV83" s="591"/>
      <c r="FW83" s="591"/>
      <c r="FX83" s="591"/>
      <c r="FY83" s="591"/>
      <c r="FZ83" s="591"/>
      <c r="GA83" s="591"/>
      <c r="GB83" s="591"/>
      <c r="GC83" s="591"/>
      <c r="GD83" s="591"/>
      <c r="GE83" s="591"/>
      <c r="GF83" s="591"/>
      <c r="GG83" s="591"/>
      <c r="GH83" s="591"/>
      <c r="GI83" s="591"/>
      <c r="GJ83" s="591"/>
      <c r="GK83" s="591"/>
      <c r="GL83" s="591"/>
      <c r="GM83" s="591"/>
      <c r="GN83" s="591"/>
      <c r="GO83" s="591"/>
      <c r="GP83" s="591"/>
      <c r="GQ83" s="591"/>
      <c r="GR83" s="591"/>
      <c r="GS83" s="591"/>
      <c r="GT83" s="591"/>
      <c r="GU83" s="591"/>
      <c r="GV83" s="591"/>
      <c r="GW83" s="591"/>
      <c r="GX83" s="591"/>
      <c r="GY83" s="591"/>
      <c r="GZ83" s="591"/>
      <c r="HA83" s="591"/>
      <c r="HB83" s="591"/>
      <c r="HC83" s="591"/>
      <c r="HD83" s="591"/>
      <c r="HE83" s="591"/>
      <c r="HF83" s="591"/>
      <c r="HG83" s="591"/>
      <c r="HH83" s="591"/>
      <c r="HI83" s="591"/>
      <c r="HJ83" s="591"/>
      <c r="HK83" s="591"/>
      <c r="HL83" s="591"/>
      <c r="HM83" s="591"/>
      <c r="HN83" s="591"/>
      <c r="HO83" s="591"/>
      <c r="HP83" s="591"/>
      <c r="HQ83" s="591"/>
      <c r="HR83" s="591"/>
      <c r="HS83" s="591"/>
      <c r="HT83" s="591"/>
      <c r="HU83" s="591"/>
      <c r="HV83" s="591"/>
      <c r="HW83" s="591"/>
      <c r="HX83" s="591"/>
      <c r="HY83" s="591"/>
      <c r="HZ83" s="591"/>
      <c r="IA83" s="591"/>
      <c r="IB83" s="591"/>
      <c r="IC83" s="591"/>
      <c r="ID83" s="591"/>
      <c r="IE83" s="591"/>
      <c r="IF83" s="591"/>
      <c r="IG83" s="591"/>
      <c r="IH83" s="591"/>
      <c r="II83" s="591"/>
      <c r="IJ83" s="591"/>
      <c r="IK83" s="591"/>
      <c r="IL83" s="591"/>
      <c r="IM83" s="591"/>
      <c r="IN83" s="353"/>
      <c r="IO83" s="353"/>
    </row>
    <row r="84" spans="1:249" s="619" customFormat="1" ht="18" customHeight="1">
      <c r="A84" s="964"/>
      <c r="B84" s="669"/>
      <c r="C84" s="669"/>
      <c r="D84" s="594"/>
      <c r="E84" s="965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  <c r="BC84" s="591"/>
      <c r="BD84" s="591"/>
      <c r="BE84" s="591"/>
      <c r="BF84" s="591"/>
      <c r="BG84" s="591"/>
      <c r="BH84" s="591"/>
      <c r="BI84" s="591"/>
      <c r="BJ84" s="591"/>
      <c r="BK84" s="591"/>
      <c r="BL84" s="591"/>
      <c r="BM84" s="591"/>
      <c r="BN84" s="591"/>
      <c r="BO84" s="591"/>
      <c r="BP84" s="591"/>
      <c r="BQ84" s="591"/>
      <c r="BR84" s="591"/>
      <c r="BS84" s="591"/>
      <c r="BT84" s="591"/>
      <c r="BU84" s="591"/>
      <c r="BV84" s="591"/>
      <c r="BW84" s="591"/>
      <c r="BX84" s="591"/>
      <c r="BY84" s="591"/>
      <c r="BZ84" s="591"/>
      <c r="CA84" s="591"/>
      <c r="CB84" s="591"/>
      <c r="CC84" s="591"/>
      <c r="CD84" s="591"/>
      <c r="CE84" s="591"/>
      <c r="CF84" s="591"/>
      <c r="CG84" s="591"/>
      <c r="CH84" s="591"/>
      <c r="CI84" s="591"/>
      <c r="CJ84" s="591"/>
      <c r="CK84" s="591"/>
      <c r="CL84" s="591"/>
      <c r="CM84" s="591"/>
      <c r="CN84" s="591"/>
      <c r="CO84" s="591"/>
      <c r="CP84" s="591"/>
      <c r="CQ84" s="591"/>
      <c r="CR84" s="591"/>
      <c r="CS84" s="591"/>
      <c r="CT84" s="591"/>
      <c r="CU84" s="591"/>
      <c r="CV84" s="591"/>
      <c r="CW84" s="591"/>
      <c r="CX84" s="591"/>
      <c r="CY84" s="591"/>
      <c r="CZ84" s="591"/>
      <c r="DA84" s="591"/>
      <c r="DB84" s="591"/>
      <c r="DC84" s="591"/>
      <c r="DD84" s="591"/>
      <c r="DE84" s="591"/>
      <c r="DF84" s="591"/>
      <c r="DG84" s="591"/>
      <c r="DH84" s="591"/>
      <c r="DI84" s="591"/>
      <c r="DJ84" s="591"/>
      <c r="DK84" s="591"/>
      <c r="DL84" s="591"/>
      <c r="DM84" s="591"/>
      <c r="DN84" s="591"/>
      <c r="DO84" s="591"/>
      <c r="DP84" s="591"/>
      <c r="DQ84" s="591"/>
      <c r="DR84" s="591"/>
      <c r="DS84" s="591"/>
      <c r="DT84" s="591"/>
      <c r="DU84" s="591"/>
      <c r="DV84" s="591"/>
      <c r="DW84" s="591"/>
      <c r="DX84" s="591"/>
      <c r="DY84" s="591"/>
      <c r="DZ84" s="591"/>
      <c r="EA84" s="591"/>
      <c r="EB84" s="591"/>
      <c r="EC84" s="591"/>
      <c r="ED84" s="591"/>
      <c r="EE84" s="591"/>
      <c r="EF84" s="591"/>
      <c r="EG84" s="591"/>
      <c r="EH84" s="591"/>
      <c r="EI84" s="591"/>
      <c r="EJ84" s="591"/>
      <c r="EK84" s="591"/>
      <c r="EL84" s="591"/>
      <c r="EM84" s="591"/>
      <c r="EN84" s="591"/>
      <c r="EO84" s="591"/>
      <c r="EP84" s="591"/>
      <c r="EQ84" s="591"/>
      <c r="ER84" s="591"/>
      <c r="ES84" s="591"/>
      <c r="ET84" s="591"/>
      <c r="EU84" s="591"/>
      <c r="EV84" s="591"/>
      <c r="EW84" s="591"/>
      <c r="EX84" s="591"/>
      <c r="EY84" s="591"/>
      <c r="EZ84" s="591"/>
      <c r="FA84" s="591"/>
      <c r="FB84" s="591"/>
      <c r="FC84" s="591"/>
      <c r="FD84" s="591"/>
      <c r="FE84" s="591"/>
      <c r="FF84" s="591"/>
      <c r="FG84" s="591"/>
      <c r="FH84" s="591"/>
      <c r="FI84" s="591"/>
      <c r="FJ84" s="591"/>
      <c r="FK84" s="591"/>
      <c r="FL84" s="591"/>
      <c r="FM84" s="591"/>
      <c r="FN84" s="591"/>
      <c r="FO84" s="591"/>
      <c r="FP84" s="591"/>
      <c r="FQ84" s="591"/>
      <c r="FR84" s="591"/>
      <c r="FS84" s="591"/>
      <c r="FT84" s="591"/>
      <c r="FU84" s="591"/>
      <c r="FV84" s="591"/>
      <c r="FW84" s="591"/>
      <c r="FX84" s="591"/>
      <c r="FY84" s="591"/>
      <c r="FZ84" s="591"/>
      <c r="GA84" s="591"/>
      <c r="GB84" s="591"/>
      <c r="GC84" s="591"/>
      <c r="GD84" s="591"/>
      <c r="GE84" s="591"/>
      <c r="GF84" s="591"/>
      <c r="GG84" s="591"/>
      <c r="GH84" s="591"/>
      <c r="GI84" s="591"/>
      <c r="GJ84" s="591"/>
      <c r="GK84" s="591"/>
      <c r="GL84" s="591"/>
      <c r="GM84" s="591"/>
      <c r="GN84" s="591"/>
      <c r="GO84" s="591"/>
      <c r="GP84" s="591"/>
      <c r="GQ84" s="591"/>
      <c r="GR84" s="591"/>
      <c r="GS84" s="591"/>
      <c r="GT84" s="591"/>
      <c r="GU84" s="591"/>
      <c r="GV84" s="591"/>
      <c r="GW84" s="591"/>
      <c r="GX84" s="591"/>
      <c r="GY84" s="591"/>
      <c r="GZ84" s="591"/>
      <c r="HA84" s="591"/>
      <c r="HB84" s="591"/>
      <c r="HC84" s="591"/>
      <c r="HD84" s="591"/>
      <c r="HE84" s="591"/>
      <c r="HF84" s="591"/>
      <c r="HG84" s="591"/>
      <c r="HH84" s="591"/>
      <c r="HI84" s="591"/>
      <c r="HJ84" s="591"/>
      <c r="HK84" s="591"/>
      <c r="HL84" s="591"/>
      <c r="HM84" s="591"/>
      <c r="HN84" s="591"/>
      <c r="HO84" s="591"/>
      <c r="HP84" s="591"/>
      <c r="HQ84" s="591"/>
      <c r="HR84" s="591"/>
      <c r="HS84" s="591"/>
      <c r="HT84" s="591"/>
      <c r="HU84" s="591"/>
      <c r="HV84" s="591"/>
      <c r="HW84" s="591"/>
      <c r="HX84" s="591"/>
      <c r="HY84" s="591"/>
      <c r="HZ84" s="591"/>
      <c r="IA84" s="591"/>
      <c r="IB84" s="591"/>
      <c r="IC84" s="591"/>
      <c r="ID84" s="591"/>
      <c r="IE84" s="591"/>
      <c r="IF84" s="591"/>
      <c r="IG84" s="591"/>
      <c r="IH84" s="591"/>
      <c r="II84" s="591"/>
      <c r="IJ84" s="591"/>
      <c r="IK84" s="591"/>
      <c r="IL84" s="591"/>
      <c r="IM84" s="591"/>
      <c r="IN84" s="353"/>
      <c r="IO84" s="353"/>
    </row>
    <row r="85" spans="1:249" s="619" customFormat="1" ht="18" customHeight="1">
      <c r="A85" s="964"/>
      <c r="B85" s="669"/>
      <c r="C85" s="669"/>
      <c r="D85" s="594"/>
      <c r="E85" s="965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91"/>
      <c r="AS85" s="591"/>
      <c r="AT85" s="591"/>
      <c r="AU85" s="591"/>
      <c r="AV85" s="591"/>
      <c r="AW85" s="591"/>
      <c r="AX85" s="591"/>
      <c r="AY85" s="591"/>
      <c r="AZ85" s="591"/>
      <c r="BA85" s="591"/>
      <c r="BB85" s="591"/>
      <c r="BC85" s="591"/>
      <c r="BD85" s="591"/>
      <c r="BE85" s="591"/>
      <c r="BF85" s="591"/>
      <c r="BG85" s="591"/>
      <c r="BH85" s="591"/>
      <c r="BI85" s="591"/>
      <c r="BJ85" s="591"/>
      <c r="BK85" s="591"/>
      <c r="BL85" s="591"/>
      <c r="BM85" s="591"/>
      <c r="BN85" s="591"/>
      <c r="BO85" s="591"/>
      <c r="BP85" s="591"/>
      <c r="BQ85" s="591"/>
      <c r="BR85" s="591"/>
      <c r="BS85" s="591"/>
      <c r="BT85" s="591"/>
      <c r="BU85" s="591"/>
      <c r="BV85" s="591"/>
      <c r="BW85" s="591"/>
      <c r="BX85" s="591"/>
      <c r="BY85" s="591"/>
      <c r="BZ85" s="591"/>
      <c r="CA85" s="591"/>
      <c r="CB85" s="591"/>
      <c r="CC85" s="591"/>
      <c r="CD85" s="591"/>
      <c r="CE85" s="591"/>
      <c r="CF85" s="591"/>
      <c r="CG85" s="591"/>
      <c r="CH85" s="591"/>
      <c r="CI85" s="591"/>
      <c r="CJ85" s="591"/>
      <c r="CK85" s="591"/>
      <c r="CL85" s="591"/>
      <c r="CM85" s="591"/>
      <c r="CN85" s="591"/>
      <c r="CO85" s="591"/>
      <c r="CP85" s="591"/>
      <c r="CQ85" s="591"/>
      <c r="CR85" s="591"/>
      <c r="CS85" s="591"/>
      <c r="CT85" s="591"/>
      <c r="CU85" s="591"/>
      <c r="CV85" s="591"/>
      <c r="CW85" s="591"/>
      <c r="CX85" s="591"/>
      <c r="CY85" s="591"/>
      <c r="CZ85" s="591"/>
      <c r="DA85" s="591"/>
      <c r="DB85" s="591"/>
      <c r="DC85" s="591"/>
      <c r="DD85" s="591"/>
      <c r="DE85" s="591"/>
      <c r="DF85" s="591"/>
      <c r="DG85" s="591"/>
      <c r="DH85" s="591"/>
      <c r="DI85" s="591"/>
      <c r="DJ85" s="591"/>
      <c r="DK85" s="591"/>
      <c r="DL85" s="591"/>
      <c r="DM85" s="591"/>
      <c r="DN85" s="591"/>
      <c r="DO85" s="591"/>
      <c r="DP85" s="591"/>
      <c r="DQ85" s="591"/>
      <c r="DR85" s="591"/>
      <c r="DS85" s="591"/>
      <c r="DT85" s="591"/>
      <c r="DU85" s="591"/>
      <c r="DV85" s="591"/>
      <c r="DW85" s="591"/>
      <c r="DX85" s="591"/>
      <c r="DY85" s="591"/>
      <c r="DZ85" s="591"/>
      <c r="EA85" s="591"/>
      <c r="EB85" s="591"/>
      <c r="EC85" s="591"/>
      <c r="ED85" s="591"/>
      <c r="EE85" s="591"/>
      <c r="EF85" s="591"/>
      <c r="EG85" s="591"/>
      <c r="EH85" s="591"/>
      <c r="EI85" s="591"/>
      <c r="EJ85" s="591"/>
      <c r="EK85" s="591"/>
      <c r="EL85" s="591"/>
      <c r="EM85" s="591"/>
      <c r="EN85" s="591"/>
      <c r="EO85" s="591"/>
      <c r="EP85" s="591"/>
      <c r="EQ85" s="591"/>
      <c r="ER85" s="591"/>
      <c r="ES85" s="591"/>
      <c r="ET85" s="591"/>
      <c r="EU85" s="591"/>
      <c r="EV85" s="591"/>
      <c r="EW85" s="591"/>
      <c r="EX85" s="591"/>
      <c r="EY85" s="591"/>
      <c r="EZ85" s="591"/>
      <c r="FA85" s="591"/>
      <c r="FB85" s="591"/>
      <c r="FC85" s="591"/>
      <c r="FD85" s="591"/>
      <c r="FE85" s="591"/>
      <c r="FF85" s="591"/>
      <c r="FG85" s="591"/>
      <c r="FH85" s="591"/>
      <c r="FI85" s="591"/>
      <c r="FJ85" s="591"/>
      <c r="FK85" s="591"/>
      <c r="FL85" s="591"/>
      <c r="FM85" s="591"/>
      <c r="FN85" s="591"/>
      <c r="FO85" s="591"/>
      <c r="FP85" s="591"/>
      <c r="FQ85" s="591"/>
      <c r="FR85" s="591"/>
      <c r="FS85" s="591"/>
      <c r="FT85" s="591"/>
      <c r="FU85" s="591"/>
      <c r="FV85" s="591"/>
      <c r="FW85" s="591"/>
      <c r="FX85" s="591"/>
      <c r="FY85" s="591"/>
      <c r="FZ85" s="591"/>
      <c r="GA85" s="591"/>
      <c r="GB85" s="591"/>
      <c r="GC85" s="591"/>
      <c r="GD85" s="591"/>
      <c r="GE85" s="591"/>
      <c r="GF85" s="591"/>
      <c r="GG85" s="591"/>
      <c r="GH85" s="591"/>
      <c r="GI85" s="591"/>
      <c r="GJ85" s="591"/>
      <c r="GK85" s="591"/>
      <c r="GL85" s="591"/>
      <c r="GM85" s="591"/>
      <c r="GN85" s="591"/>
      <c r="GO85" s="591"/>
      <c r="GP85" s="591"/>
      <c r="GQ85" s="591"/>
      <c r="GR85" s="591"/>
      <c r="GS85" s="591"/>
      <c r="GT85" s="591"/>
      <c r="GU85" s="591"/>
      <c r="GV85" s="591"/>
      <c r="GW85" s="591"/>
      <c r="GX85" s="591"/>
      <c r="GY85" s="591"/>
      <c r="GZ85" s="591"/>
      <c r="HA85" s="591"/>
      <c r="HB85" s="591"/>
      <c r="HC85" s="591"/>
      <c r="HD85" s="591"/>
      <c r="HE85" s="591"/>
      <c r="HF85" s="591"/>
      <c r="HG85" s="591"/>
      <c r="HH85" s="591"/>
      <c r="HI85" s="591"/>
      <c r="HJ85" s="591"/>
      <c r="HK85" s="591"/>
      <c r="HL85" s="591"/>
      <c r="HM85" s="591"/>
      <c r="HN85" s="591"/>
      <c r="HO85" s="591"/>
      <c r="HP85" s="591"/>
      <c r="HQ85" s="591"/>
      <c r="HR85" s="591"/>
      <c r="HS85" s="591"/>
      <c r="HT85" s="591"/>
      <c r="HU85" s="591"/>
      <c r="HV85" s="591"/>
      <c r="HW85" s="591"/>
      <c r="HX85" s="591"/>
      <c r="HY85" s="591"/>
      <c r="HZ85" s="591"/>
      <c r="IA85" s="591"/>
      <c r="IB85" s="591"/>
      <c r="IC85" s="591"/>
      <c r="ID85" s="591"/>
      <c r="IE85" s="591"/>
      <c r="IF85" s="591"/>
      <c r="IG85" s="591"/>
      <c r="IH85" s="591"/>
      <c r="II85" s="591"/>
      <c r="IJ85" s="591"/>
      <c r="IK85" s="591"/>
      <c r="IL85" s="591"/>
      <c r="IM85" s="591"/>
      <c r="IN85" s="353"/>
      <c r="IO85" s="353"/>
    </row>
    <row r="86" spans="1:249" s="619" customFormat="1" ht="18" customHeight="1">
      <c r="A86" s="964"/>
      <c r="B86" s="669"/>
      <c r="C86" s="669"/>
      <c r="D86" s="594"/>
      <c r="E86" s="965"/>
      <c r="J86" s="591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591"/>
      <c r="BB86" s="591"/>
      <c r="BC86" s="591"/>
      <c r="BD86" s="591"/>
      <c r="BE86" s="591"/>
      <c r="BF86" s="591"/>
      <c r="BG86" s="591"/>
      <c r="BH86" s="591"/>
      <c r="BI86" s="591"/>
      <c r="BJ86" s="591"/>
      <c r="BK86" s="591"/>
      <c r="BL86" s="591"/>
      <c r="BM86" s="591"/>
      <c r="BN86" s="591"/>
      <c r="BO86" s="591"/>
      <c r="BP86" s="591"/>
      <c r="BQ86" s="591"/>
      <c r="BR86" s="591"/>
      <c r="BS86" s="591"/>
      <c r="BT86" s="591"/>
      <c r="BU86" s="591"/>
      <c r="BV86" s="591"/>
      <c r="BW86" s="591"/>
      <c r="BX86" s="591"/>
      <c r="BY86" s="591"/>
      <c r="BZ86" s="591"/>
      <c r="CA86" s="591"/>
      <c r="CB86" s="591"/>
      <c r="CC86" s="591"/>
      <c r="CD86" s="591"/>
      <c r="CE86" s="591"/>
      <c r="CF86" s="591"/>
      <c r="CG86" s="591"/>
      <c r="CH86" s="591"/>
      <c r="CI86" s="591"/>
      <c r="CJ86" s="591"/>
      <c r="CK86" s="591"/>
      <c r="CL86" s="591"/>
      <c r="CM86" s="591"/>
      <c r="CN86" s="591"/>
      <c r="CO86" s="591"/>
      <c r="CP86" s="591"/>
      <c r="CQ86" s="591"/>
      <c r="CR86" s="591"/>
      <c r="CS86" s="591"/>
      <c r="CT86" s="591"/>
      <c r="CU86" s="591"/>
      <c r="CV86" s="591"/>
      <c r="CW86" s="591"/>
      <c r="CX86" s="591"/>
      <c r="CY86" s="591"/>
      <c r="CZ86" s="591"/>
      <c r="DA86" s="591"/>
      <c r="DB86" s="591"/>
      <c r="DC86" s="591"/>
      <c r="DD86" s="591"/>
      <c r="DE86" s="591"/>
      <c r="DF86" s="591"/>
      <c r="DG86" s="591"/>
      <c r="DH86" s="591"/>
      <c r="DI86" s="591"/>
      <c r="DJ86" s="591"/>
      <c r="DK86" s="591"/>
      <c r="DL86" s="591"/>
      <c r="DM86" s="591"/>
      <c r="DN86" s="591"/>
      <c r="DO86" s="591"/>
      <c r="DP86" s="591"/>
      <c r="DQ86" s="591"/>
      <c r="DR86" s="591"/>
      <c r="DS86" s="591"/>
      <c r="DT86" s="591"/>
      <c r="DU86" s="591"/>
      <c r="DV86" s="591"/>
      <c r="DW86" s="591"/>
      <c r="DX86" s="591"/>
      <c r="DY86" s="591"/>
      <c r="DZ86" s="591"/>
      <c r="EA86" s="591"/>
      <c r="EB86" s="591"/>
      <c r="EC86" s="591"/>
      <c r="ED86" s="591"/>
      <c r="EE86" s="591"/>
      <c r="EF86" s="591"/>
      <c r="EG86" s="591"/>
      <c r="EH86" s="591"/>
      <c r="EI86" s="591"/>
      <c r="EJ86" s="591"/>
      <c r="EK86" s="591"/>
      <c r="EL86" s="591"/>
      <c r="EM86" s="591"/>
      <c r="EN86" s="591"/>
      <c r="EO86" s="591"/>
      <c r="EP86" s="591"/>
      <c r="EQ86" s="591"/>
      <c r="ER86" s="591"/>
      <c r="ES86" s="591"/>
      <c r="ET86" s="591"/>
      <c r="EU86" s="591"/>
      <c r="EV86" s="591"/>
      <c r="EW86" s="591"/>
      <c r="EX86" s="591"/>
      <c r="EY86" s="591"/>
      <c r="EZ86" s="591"/>
      <c r="FA86" s="591"/>
      <c r="FB86" s="591"/>
      <c r="FC86" s="591"/>
      <c r="FD86" s="591"/>
      <c r="FE86" s="591"/>
      <c r="FF86" s="591"/>
      <c r="FG86" s="591"/>
      <c r="FH86" s="591"/>
      <c r="FI86" s="591"/>
      <c r="FJ86" s="591"/>
      <c r="FK86" s="591"/>
      <c r="FL86" s="591"/>
      <c r="FM86" s="591"/>
      <c r="FN86" s="591"/>
      <c r="FO86" s="591"/>
      <c r="FP86" s="591"/>
      <c r="FQ86" s="591"/>
      <c r="FR86" s="591"/>
      <c r="FS86" s="591"/>
      <c r="FT86" s="591"/>
      <c r="FU86" s="591"/>
      <c r="FV86" s="591"/>
      <c r="FW86" s="591"/>
      <c r="FX86" s="591"/>
      <c r="FY86" s="591"/>
      <c r="FZ86" s="591"/>
      <c r="GA86" s="591"/>
      <c r="GB86" s="591"/>
      <c r="GC86" s="591"/>
      <c r="GD86" s="591"/>
      <c r="GE86" s="591"/>
      <c r="GF86" s="591"/>
      <c r="GG86" s="591"/>
      <c r="GH86" s="591"/>
      <c r="GI86" s="591"/>
      <c r="GJ86" s="591"/>
      <c r="GK86" s="591"/>
      <c r="GL86" s="591"/>
      <c r="GM86" s="591"/>
      <c r="GN86" s="591"/>
      <c r="GO86" s="591"/>
      <c r="GP86" s="591"/>
      <c r="GQ86" s="591"/>
      <c r="GR86" s="591"/>
      <c r="GS86" s="591"/>
      <c r="GT86" s="591"/>
      <c r="GU86" s="591"/>
      <c r="GV86" s="591"/>
      <c r="GW86" s="591"/>
      <c r="GX86" s="591"/>
      <c r="GY86" s="591"/>
      <c r="GZ86" s="591"/>
      <c r="HA86" s="591"/>
      <c r="HB86" s="591"/>
      <c r="HC86" s="591"/>
      <c r="HD86" s="591"/>
      <c r="HE86" s="591"/>
      <c r="HF86" s="591"/>
      <c r="HG86" s="591"/>
      <c r="HH86" s="591"/>
      <c r="HI86" s="591"/>
      <c r="HJ86" s="591"/>
      <c r="HK86" s="591"/>
      <c r="HL86" s="591"/>
      <c r="HM86" s="591"/>
      <c r="HN86" s="591"/>
      <c r="HO86" s="591"/>
      <c r="HP86" s="591"/>
      <c r="HQ86" s="591"/>
      <c r="HR86" s="591"/>
      <c r="HS86" s="591"/>
      <c r="HT86" s="591"/>
      <c r="HU86" s="591"/>
      <c r="HV86" s="591"/>
      <c r="HW86" s="591"/>
      <c r="HX86" s="591"/>
      <c r="HY86" s="591"/>
      <c r="HZ86" s="591"/>
      <c r="IA86" s="591"/>
      <c r="IB86" s="591"/>
      <c r="IC86" s="591"/>
      <c r="ID86" s="591"/>
      <c r="IE86" s="591"/>
      <c r="IF86" s="591"/>
      <c r="IG86" s="591"/>
      <c r="IH86" s="591"/>
      <c r="II86" s="591"/>
      <c r="IJ86" s="591"/>
      <c r="IK86" s="591"/>
      <c r="IL86" s="591"/>
      <c r="IM86" s="591"/>
      <c r="IN86" s="353"/>
      <c r="IO86" s="353"/>
    </row>
    <row r="87" spans="1:249" s="619" customFormat="1" ht="18" customHeight="1">
      <c r="A87" s="964"/>
      <c r="B87" s="669"/>
      <c r="C87" s="669"/>
      <c r="D87" s="594"/>
      <c r="E87" s="965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1"/>
      <c r="BC87" s="591"/>
      <c r="BD87" s="591"/>
      <c r="BE87" s="591"/>
      <c r="BF87" s="591"/>
      <c r="BG87" s="591"/>
      <c r="BH87" s="591"/>
      <c r="BI87" s="591"/>
      <c r="BJ87" s="591"/>
      <c r="BK87" s="591"/>
      <c r="BL87" s="591"/>
      <c r="BM87" s="591"/>
      <c r="BN87" s="591"/>
      <c r="BO87" s="591"/>
      <c r="BP87" s="591"/>
      <c r="BQ87" s="591"/>
      <c r="BR87" s="591"/>
      <c r="BS87" s="591"/>
      <c r="BT87" s="591"/>
      <c r="BU87" s="591"/>
      <c r="BV87" s="591"/>
      <c r="BW87" s="591"/>
      <c r="BX87" s="591"/>
      <c r="BY87" s="591"/>
      <c r="BZ87" s="591"/>
      <c r="CA87" s="591"/>
      <c r="CB87" s="591"/>
      <c r="CC87" s="591"/>
      <c r="CD87" s="591"/>
      <c r="CE87" s="591"/>
      <c r="CF87" s="591"/>
      <c r="CG87" s="591"/>
      <c r="CH87" s="591"/>
      <c r="CI87" s="591"/>
      <c r="CJ87" s="591"/>
      <c r="CK87" s="591"/>
      <c r="CL87" s="591"/>
      <c r="CM87" s="591"/>
      <c r="CN87" s="591"/>
      <c r="CO87" s="591"/>
      <c r="CP87" s="591"/>
      <c r="CQ87" s="591"/>
      <c r="CR87" s="591"/>
      <c r="CS87" s="591"/>
      <c r="CT87" s="591"/>
      <c r="CU87" s="591"/>
      <c r="CV87" s="591"/>
      <c r="CW87" s="591"/>
      <c r="CX87" s="591"/>
      <c r="CY87" s="591"/>
      <c r="CZ87" s="591"/>
      <c r="DA87" s="591"/>
      <c r="DB87" s="591"/>
      <c r="DC87" s="591"/>
      <c r="DD87" s="591"/>
      <c r="DE87" s="591"/>
      <c r="DF87" s="591"/>
      <c r="DG87" s="591"/>
      <c r="DH87" s="591"/>
      <c r="DI87" s="591"/>
      <c r="DJ87" s="591"/>
      <c r="DK87" s="591"/>
      <c r="DL87" s="591"/>
      <c r="DM87" s="591"/>
      <c r="DN87" s="591"/>
      <c r="DO87" s="591"/>
      <c r="DP87" s="591"/>
      <c r="DQ87" s="591"/>
      <c r="DR87" s="591"/>
      <c r="DS87" s="591"/>
      <c r="DT87" s="591"/>
      <c r="DU87" s="591"/>
      <c r="DV87" s="591"/>
      <c r="DW87" s="591"/>
      <c r="DX87" s="591"/>
      <c r="DY87" s="591"/>
      <c r="DZ87" s="591"/>
      <c r="EA87" s="591"/>
      <c r="EB87" s="591"/>
      <c r="EC87" s="591"/>
      <c r="ED87" s="591"/>
      <c r="EE87" s="591"/>
      <c r="EF87" s="591"/>
      <c r="EG87" s="591"/>
      <c r="EH87" s="591"/>
      <c r="EI87" s="591"/>
      <c r="EJ87" s="591"/>
      <c r="EK87" s="591"/>
      <c r="EL87" s="591"/>
      <c r="EM87" s="591"/>
      <c r="EN87" s="591"/>
      <c r="EO87" s="591"/>
      <c r="EP87" s="591"/>
      <c r="EQ87" s="591"/>
      <c r="ER87" s="591"/>
      <c r="ES87" s="591"/>
      <c r="ET87" s="591"/>
      <c r="EU87" s="591"/>
      <c r="EV87" s="591"/>
      <c r="EW87" s="591"/>
      <c r="EX87" s="591"/>
      <c r="EY87" s="591"/>
      <c r="EZ87" s="591"/>
      <c r="FA87" s="591"/>
      <c r="FB87" s="591"/>
      <c r="FC87" s="591"/>
      <c r="FD87" s="591"/>
      <c r="FE87" s="591"/>
      <c r="FF87" s="591"/>
      <c r="FG87" s="591"/>
      <c r="FH87" s="591"/>
      <c r="FI87" s="591"/>
      <c r="FJ87" s="591"/>
      <c r="FK87" s="591"/>
      <c r="FL87" s="591"/>
      <c r="FM87" s="591"/>
      <c r="FN87" s="591"/>
      <c r="FO87" s="591"/>
      <c r="FP87" s="591"/>
      <c r="FQ87" s="591"/>
      <c r="FR87" s="591"/>
      <c r="FS87" s="591"/>
      <c r="FT87" s="591"/>
      <c r="FU87" s="591"/>
      <c r="FV87" s="591"/>
      <c r="FW87" s="591"/>
      <c r="FX87" s="591"/>
      <c r="FY87" s="591"/>
      <c r="FZ87" s="591"/>
      <c r="GA87" s="591"/>
      <c r="GB87" s="591"/>
      <c r="GC87" s="591"/>
      <c r="GD87" s="591"/>
      <c r="GE87" s="591"/>
      <c r="GF87" s="591"/>
      <c r="GG87" s="591"/>
      <c r="GH87" s="591"/>
      <c r="GI87" s="591"/>
      <c r="GJ87" s="591"/>
      <c r="GK87" s="591"/>
      <c r="GL87" s="591"/>
      <c r="GM87" s="591"/>
      <c r="GN87" s="591"/>
      <c r="GO87" s="591"/>
      <c r="GP87" s="591"/>
      <c r="GQ87" s="591"/>
      <c r="GR87" s="591"/>
      <c r="GS87" s="591"/>
      <c r="GT87" s="591"/>
      <c r="GU87" s="591"/>
      <c r="GV87" s="591"/>
      <c r="GW87" s="591"/>
      <c r="GX87" s="591"/>
      <c r="GY87" s="591"/>
      <c r="GZ87" s="591"/>
      <c r="HA87" s="591"/>
      <c r="HB87" s="591"/>
      <c r="HC87" s="591"/>
      <c r="HD87" s="591"/>
      <c r="HE87" s="591"/>
      <c r="HF87" s="591"/>
      <c r="HG87" s="591"/>
      <c r="HH87" s="591"/>
      <c r="HI87" s="591"/>
      <c r="HJ87" s="591"/>
      <c r="HK87" s="591"/>
      <c r="HL87" s="591"/>
      <c r="HM87" s="591"/>
      <c r="HN87" s="591"/>
      <c r="HO87" s="591"/>
      <c r="HP87" s="591"/>
      <c r="HQ87" s="591"/>
      <c r="HR87" s="591"/>
      <c r="HS87" s="591"/>
      <c r="HT87" s="591"/>
      <c r="HU87" s="591"/>
      <c r="HV87" s="591"/>
      <c r="HW87" s="591"/>
      <c r="HX87" s="591"/>
      <c r="HY87" s="591"/>
      <c r="HZ87" s="591"/>
      <c r="IA87" s="591"/>
      <c r="IB87" s="591"/>
      <c r="IC87" s="591"/>
      <c r="ID87" s="591"/>
      <c r="IE87" s="591"/>
      <c r="IF87" s="591"/>
      <c r="IG87" s="591"/>
      <c r="IH87" s="591"/>
      <c r="II87" s="591"/>
      <c r="IJ87" s="591"/>
      <c r="IK87" s="591"/>
      <c r="IL87" s="591"/>
      <c r="IM87" s="591"/>
      <c r="IN87" s="353"/>
      <c r="IO87" s="353"/>
    </row>
    <row r="88" spans="1:249" s="619" customFormat="1" ht="18" customHeight="1">
      <c r="A88" s="964"/>
      <c r="B88" s="669"/>
      <c r="C88" s="669"/>
      <c r="D88" s="594"/>
      <c r="E88" s="965"/>
      <c r="J88" s="591"/>
      <c r="K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91"/>
      <c r="AS88" s="591"/>
      <c r="AT88" s="591"/>
      <c r="AU88" s="591"/>
      <c r="AV88" s="591"/>
      <c r="AW88" s="591"/>
      <c r="AX88" s="591"/>
      <c r="AY88" s="591"/>
      <c r="AZ88" s="591"/>
      <c r="BA88" s="591"/>
      <c r="BB88" s="591"/>
      <c r="BC88" s="591"/>
      <c r="BD88" s="591"/>
      <c r="BE88" s="591"/>
      <c r="BF88" s="591"/>
      <c r="BG88" s="591"/>
      <c r="BH88" s="591"/>
      <c r="BI88" s="591"/>
      <c r="BJ88" s="591"/>
      <c r="BK88" s="591"/>
      <c r="BL88" s="591"/>
      <c r="BM88" s="591"/>
      <c r="BN88" s="591"/>
      <c r="BO88" s="591"/>
      <c r="BP88" s="591"/>
      <c r="BQ88" s="591"/>
      <c r="BR88" s="591"/>
      <c r="BS88" s="591"/>
      <c r="BT88" s="591"/>
      <c r="BU88" s="591"/>
      <c r="BV88" s="591"/>
      <c r="BW88" s="591"/>
      <c r="BX88" s="591"/>
      <c r="BY88" s="591"/>
      <c r="BZ88" s="591"/>
      <c r="CA88" s="591"/>
      <c r="CB88" s="591"/>
      <c r="CC88" s="591"/>
      <c r="CD88" s="591"/>
      <c r="CE88" s="591"/>
      <c r="CF88" s="591"/>
      <c r="CG88" s="591"/>
      <c r="CH88" s="591"/>
      <c r="CI88" s="591"/>
      <c r="CJ88" s="591"/>
      <c r="CK88" s="591"/>
      <c r="CL88" s="591"/>
      <c r="CM88" s="591"/>
      <c r="CN88" s="591"/>
      <c r="CO88" s="591"/>
      <c r="CP88" s="591"/>
      <c r="CQ88" s="591"/>
      <c r="CR88" s="591"/>
      <c r="CS88" s="591"/>
      <c r="CT88" s="591"/>
      <c r="CU88" s="591"/>
      <c r="CV88" s="591"/>
      <c r="CW88" s="591"/>
      <c r="CX88" s="591"/>
      <c r="CY88" s="591"/>
      <c r="CZ88" s="591"/>
      <c r="DA88" s="591"/>
      <c r="DB88" s="591"/>
      <c r="DC88" s="591"/>
      <c r="DD88" s="591"/>
      <c r="DE88" s="591"/>
      <c r="DF88" s="591"/>
      <c r="DG88" s="591"/>
      <c r="DH88" s="591"/>
      <c r="DI88" s="591"/>
      <c r="DJ88" s="591"/>
      <c r="DK88" s="591"/>
      <c r="DL88" s="591"/>
      <c r="DM88" s="591"/>
      <c r="DN88" s="591"/>
      <c r="DO88" s="591"/>
      <c r="DP88" s="591"/>
      <c r="DQ88" s="591"/>
      <c r="DR88" s="591"/>
      <c r="DS88" s="591"/>
      <c r="DT88" s="591"/>
      <c r="DU88" s="591"/>
      <c r="DV88" s="591"/>
      <c r="DW88" s="591"/>
      <c r="DX88" s="591"/>
      <c r="DY88" s="591"/>
      <c r="DZ88" s="591"/>
      <c r="EA88" s="591"/>
      <c r="EB88" s="591"/>
      <c r="EC88" s="591"/>
      <c r="ED88" s="591"/>
      <c r="EE88" s="591"/>
      <c r="EF88" s="591"/>
      <c r="EG88" s="591"/>
      <c r="EH88" s="591"/>
      <c r="EI88" s="591"/>
      <c r="EJ88" s="591"/>
      <c r="EK88" s="591"/>
      <c r="EL88" s="591"/>
      <c r="EM88" s="591"/>
      <c r="EN88" s="591"/>
      <c r="EO88" s="591"/>
      <c r="EP88" s="591"/>
      <c r="EQ88" s="591"/>
      <c r="ER88" s="591"/>
      <c r="ES88" s="591"/>
      <c r="ET88" s="591"/>
      <c r="EU88" s="591"/>
      <c r="EV88" s="591"/>
      <c r="EW88" s="591"/>
      <c r="EX88" s="591"/>
      <c r="EY88" s="591"/>
      <c r="EZ88" s="591"/>
      <c r="FA88" s="591"/>
      <c r="FB88" s="591"/>
      <c r="FC88" s="591"/>
      <c r="FD88" s="591"/>
      <c r="FE88" s="591"/>
      <c r="FF88" s="591"/>
      <c r="FG88" s="591"/>
      <c r="FH88" s="591"/>
      <c r="FI88" s="591"/>
      <c r="FJ88" s="591"/>
      <c r="FK88" s="591"/>
      <c r="FL88" s="591"/>
      <c r="FM88" s="591"/>
      <c r="FN88" s="591"/>
      <c r="FO88" s="591"/>
      <c r="FP88" s="591"/>
      <c r="FQ88" s="591"/>
      <c r="FR88" s="591"/>
      <c r="FS88" s="591"/>
      <c r="FT88" s="591"/>
      <c r="FU88" s="591"/>
      <c r="FV88" s="591"/>
      <c r="FW88" s="591"/>
      <c r="FX88" s="591"/>
      <c r="FY88" s="591"/>
      <c r="FZ88" s="591"/>
      <c r="GA88" s="591"/>
      <c r="GB88" s="591"/>
      <c r="GC88" s="591"/>
      <c r="GD88" s="591"/>
      <c r="GE88" s="591"/>
      <c r="GF88" s="591"/>
      <c r="GG88" s="591"/>
      <c r="GH88" s="591"/>
      <c r="GI88" s="591"/>
      <c r="GJ88" s="591"/>
      <c r="GK88" s="591"/>
      <c r="GL88" s="591"/>
      <c r="GM88" s="591"/>
      <c r="GN88" s="591"/>
      <c r="GO88" s="591"/>
      <c r="GP88" s="591"/>
      <c r="GQ88" s="591"/>
      <c r="GR88" s="591"/>
      <c r="GS88" s="591"/>
      <c r="GT88" s="591"/>
      <c r="GU88" s="591"/>
      <c r="GV88" s="591"/>
      <c r="GW88" s="591"/>
      <c r="GX88" s="591"/>
      <c r="GY88" s="591"/>
      <c r="GZ88" s="591"/>
      <c r="HA88" s="591"/>
      <c r="HB88" s="591"/>
      <c r="HC88" s="591"/>
      <c r="HD88" s="591"/>
      <c r="HE88" s="591"/>
      <c r="HF88" s="591"/>
      <c r="HG88" s="591"/>
      <c r="HH88" s="591"/>
      <c r="HI88" s="591"/>
      <c r="HJ88" s="591"/>
      <c r="HK88" s="591"/>
      <c r="HL88" s="591"/>
      <c r="HM88" s="591"/>
      <c r="HN88" s="591"/>
      <c r="HO88" s="591"/>
      <c r="HP88" s="591"/>
      <c r="HQ88" s="591"/>
      <c r="HR88" s="591"/>
      <c r="HS88" s="591"/>
      <c r="HT88" s="591"/>
      <c r="HU88" s="591"/>
      <c r="HV88" s="591"/>
      <c r="HW88" s="591"/>
      <c r="HX88" s="591"/>
      <c r="HY88" s="591"/>
      <c r="HZ88" s="591"/>
      <c r="IA88" s="591"/>
      <c r="IB88" s="591"/>
      <c r="IC88" s="591"/>
      <c r="ID88" s="591"/>
      <c r="IE88" s="591"/>
      <c r="IF88" s="591"/>
      <c r="IG88" s="591"/>
      <c r="IH88" s="591"/>
      <c r="II88" s="591"/>
      <c r="IJ88" s="591"/>
      <c r="IK88" s="591"/>
      <c r="IL88" s="591"/>
      <c r="IM88" s="591"/>
      <c r="IN88" s="353"/>
      <c r="IO88" s="353"/>
    </row>
    <row r="89" spans="1:249" s="619" customFormat="1" ht="18" customHeight="1">
      <c r="A89" s="964"/>
      <c r="B89" s="669"/>
      <c r="C89" s="669"/>
      <c r="D89" s="594"/>
      <c r="E89" s="965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91"/>
      <c r="AS89" s="591"/>
      <c r="AT89" s="591"/>
      <c r="AU89" s="591"/>
      <c r="AV89" s="591"/>
      <c r="AW89" s="591"/>
      <c r="AX89" s="591"/>
      <c r="AY89" s="591"/>
      <c r="AZ89" s="591"/>
      <c r="BA89" s="591"/>
      <c r="BB89" s="591"/>
      <c r="BC89" s="591"/>
      <c r="BD89" s="591"/>
      <c r="BE89" s="591"/>
      <c r="BF89" s="591"/>
      <c r="BG89" s="591"/>
      <c r="BH89" s="591"/>
      <c r="BI89" s="591"/>
      <c r="BJ89" s="591"/>
      <c r="BK89" s="591"/>
      <c r="BL89" s="591"/>
      <c r="BM89" s="591"/>
      <c r="BN89" s="591"/>
      <c r="BO89" s="591"/>
      <c r="BP89" s="591"/>
      <c r="BQ89" s="591"/>
      <c r="BR89" s="591"/>
      <c r="BS89" s="591"/>
      <c r="BT89" s="591"/>
      <c r="BU89" s="591"/>
      <c r="BV89" s="591"/>
      <c r="BW89" s="591"/>
      <c r="BX89" s="591"/>
      <c r="BY89" s="591"/>
      <c r="BZ89" s="591"/>
      <c r="CA89" s="591"/>
      <c r="CB89" s="591"/>
      <c r="CC89" s="591"/>
      <c r="CD89" s="591"/>
      <c r="CE89" s="591"/>
      <c r="CF89" s="591"/>
      <c r="CG89" s="591"/>
      <c r="CH89" s="591"/>
      <c r="CI89" s="591"/>
      <c r="CJ89" s="591"/>
      <c r="CK89" s="591"/>
      <c r="CL89" s="591"/>
      <c r="CM89" s="591"/>
      <c r="CN89" s="591"/>
      <c r="CO89" s="591"/>
      <c r="CP89" s="591"/>
      <c r="CQ89" s="591"/>
      <c r="CR89" s="591"/>
      <c r="CS89" s="591"/>
      <c r="CT89" s="591"/>
      <c r="CU89" s="591"/>
      <c r="CV89" s="591"/>
      <c r="CW89" s="591"/>
      <c r="CX89" s="591"/>
      <c r="CY89" s="591"/>
      <c r="CZ89" s="591"/>
      <c r="DA89" s="591"/>
      <c r="DB89" s="591"/>
      <c r="DC89" s="591"/>
      <c r="DD89" s="591"/>
      <c r="DE89" s="591"/>
      <c r="DF89" s="591"/>
      <c r="DG89" s="591"/>
      <c r="DH89" s="591"/>
      <c r="DI89" s="591"/>
      <c r="DJ89" s="591"/>
      <c r="DK89" s="591"/>
      <c r="DL89" s="591"/>
      <c r="DM89" s="591"/>
      <c r="DN89" s="591"/>
      <c r="DO89" s="591"/>
      <c r="DP89" s="591"/>
      <c r="DQ89" s="591"/>
      <c r="DR89" s="591"/>
      <c r="DS89" s="591"/>
      <c r="DT89" s="591"/>
      <c r="DU89" s="591"/>
      <c r="DV89" s="591"/>
      <c r="DW89" s="591"/>
      <c r="DX89" s="591"/>
      <c r="DY89" s="591"/>
      <c r="DZ89" s="591"/>
      <c r="EA89" s="591"/>
      <c r="EB89" s="591"/>
      <c r="EC89" s="591"/>
      <c r="ED89" s="591"/>
      <c r="EE89" s="591"/>
      <c r="EF89" s="591"/>
      <c r="EG89" s="591"/>
      <c r="EH89" s="591"/>
      <c r="EI89" s="591"/>
      <c r="EJ89" s="591"/>
      <c r="EK89" s="591"/>
      <c r="EL89" s="591"/>
      <c r="EM89" s="591"/>
      <c r="EN89" s="591"/>
      <c r="EO89" s="591"/>
      <c r="EP89" s="591"/>
      <c r="EQ89" s="591"/>
      <c r="ER89" s="591"/>
      <c r="ES89" s="591"/>
      <c r="ET89" s="591"/>
      <c r="EU89" s="591"/>
      <c r="EV89" s="591"/>
      <c r="EW89" s="591"/>
      <c r="EX89" s="591"/>
      <c r="EY89" s="591"/>
      <c r="EZ89" s="591"/>
      <c r="FA89" s="591"/>
      <c r="FB89" s="591"/>
      <c r="FC89" s="591"/>
      <c r="FD89" s="591"/>
      <c r="FE89" s="591"/>
      <c r="FF89" s="591"/>
      <c r="FG89" s="591"/>
      <c r="FH89" s="591"/>
      <c r="FI89" s="591"/>
      <c r="FJ89" s="591"/>
      <c r="FK89" s="591"/>
      <c r="FL89" s="591"/>
      <c r="FM89" s="591"/>
      <c r="FN89" s="591"/>
      <c r="FO89" s="591"/>
      <c r="FP89" s="591"/>
      <c r="FQ89" s="591"/>
      <c r="FR89" s="591"/>
      <c r="FS89" s="591"/>
      <c r="FT89" s="591"/>
      <c r="FU89" s="591"/>
      <c r="FV89" s="591"/>
      <c r="FW89" s="591"/>
      <c r="FX89" s="591"/>
      <c r="FY89" s="591"/>
      <c r="FZ89" s="591"/>
      <c r="GA89" s="591"/>
      <c r="GB89" s="591"/>
      <c r="GC89" s="591"/>
      <c r="GD89" s="591"/>
      <c r="GE89" s="591"/>
      <c r="GF89" s="591"/>
      <c r="GG89" s="591"/>
      <c r="GH89" s="591"/>
      <c r="GI89" s="591"/>
      <c r="GJ89" s="591"/>
      <c r="GK89" s="591"/>
      <c r="GL89" s="591"/>
      <c r="GM89" s="591"/>
      <c r="GN89" s="591"/>
      <c r="GO89" s="591"/>
      <c r="GP89" s="591"/>
      <c r="GQ89" s="591"/>
      <c r="GR89" s="591"/>
      <c r="GS89" s="591"/>
      <c r="GT89" s="591"/>
      <c r="GU89" s="591"/>
      <c r="GV89" s="591"/>
      <c r="GW89" s="591"/>
      <c r="GX89" s="591"/>
      <c r="GY89" s="591"/>
      <c r="GZ89" s="591"/>
      <c r="HA89" s="591"/>
      <c r="HB89" s="591"/>
      <c r="HC89" s="591"/>
      <c r="HD89" s="591"/>
      <c r="HE89" s="591"/>
      <c r="HF89" s="591"/>
      <c r="HG89" s="591"/>
      <c r="HH89" s="591"/>
      <c r="HI89" s="591"/>
      <c r="HJ89" s="591"/>
      <c r="HK89" s="591"/>
      <c r="HL89" s="591"/>
      <c r="HM89" s="591"/>
      <c r="HN89" s="591"/>
      <c r="HO89" s="591"/>
      <c r="HP89" s="591"/>
      <c r="HQ89" s="591"/>
      <c r="HR89" s="591"/>
      <c r="HS89" s="591"/>
      <c r="HT89" s="591"/>
      <c r="HU89" s="591"/>
      <c r="HV89" s="591"/>
      <c r="HW89" s="591"/>
      <c r="HX89" s="591"/>
      <c r="HY89" s="591"/>
      <c r="HZ89" s="591"/>
      <c r="IA89" s="591"/>
      <c r="IB89" s="591"/>
      <c r="IC89" s="591"/>
      <c r="ID89" s="591"/>
      <c r="IE89" s="591"/>
      <c r="IF89" s="591"/>
      <c r="IG89" s="591"/>
      <c r="IH89" s="591"/>
      <c r="II89" s="591"/>
      <c r="IJ89" s="591"/>
      <c r="IK89" s="591"/>
      <c r="IL89" s="591"/>
      <c r="IM89" s="591"/>
      <c r="IN89" s="353"/>
      <c r="IO89" s="353"/>
    </row>
    <row r="90" spans="1:249" s="619" customFormat="1" ht="18" customHeight="1">
      <c r="A90" s="964"/>
      <c r="B90" s="669"/>
      <c r="C90" s="669"/>
      <c r="D90" s="594"/>
      <c r="E90" s="965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91"/>
      <c r="AS90" s="591"/>
      <c r="AT90" s="591"/>
      <c r="AU90" s="591"/>
      <c r="AV90" s="591"/>
      <c r="AW90" s="591"/>
      <c r="AX90" s="591"/>
      <c r="AY90" s="591"/>
      <c r="AZ90" s="591"/>
      <c r="BA90" s="591"/>
      <c r="BB90" s="591"/>
      <c r="BC90" s="591"/>
      <c r="BD90" s="591"/>
      <c r="BE90" s="591"/>
      <c r="BF90" s="591"/>
      <c r="BG90" s="591"/>
      <c r="BH90" s="591"/>
      <c r="BI90" s="591"/>
      <c r="BJ90" s="591"/>
      <c r="BK90" s="591"/>
      <c r="BL90" s="591"/>
      <c r="BM90" s="591"/>
      <c r="BN90" s="591"/>
      <c r="BO90" s="591"/>
      <c r="BP90" s="591"/>
      <c r="BQ90" s="591"/>
      <c r="BR90" s="591"/>
      <c r="BS90" s="591"/>
      <c r="BT90" s="591"/>
      <c r="BU90" s="591"/>
      <c r="BV90" s="591"/>
      <c r="BW90" s="591"/>
      <c r="BX90" s="591"/>
      <c r="BY90" s="591"/>
      <c r="BZ90" s="591"/>
      <c r="CA90" s="591"/>
      <c r="CB90" s="591"/>
      <c r="CC90" s="591"/>
      <c r="CD90" s="591"/>
      <c r="CE90" s="591"/>
      <c r="CF90" s="591"/>
      <c r="CG90" s="591"/>
      <c r="CH90" s="591"/>
      <c r="CI90" s="591"/>
      <c r="CJ90" s="591"/>
      <c r="CK90" s="591"/>
      <c r="CL90" s="591"/>
      <c r="CM90" s="591"/>
      <c r="CN90" s="591"/>
      <c r="CO90" s="591"/>
      <c r="CP90" s="591"/>
      <c r="CQ90" s="591"/>
      <c r="CR90" s="591"/>
      <c r="CS90" s="591"/>
      <c r="CT90" s="591"/>
      <c r="CU90" s="591"/>
      <c r="CV90" s="591"/>
      <c r="CW90" s="591"/>
      <c r="CX90" s="591"/>
      <c r="CY90" s="591"/>
      <c r="CZ90" s="591"/>
      <c r="DA90" s="591"/>
      <c r="DB90" s="591"/>
      <c r="DC90" s="591"/>
      <c r="DD90" s="591"/>
      <c r="DE90" s="591"/>
      <c r="DF90" s="591"/>
      <c r="DG90" s="591"/>
      <c r="DH90" s="591"/>
      <c r="DI90" s="591"/>
      <c r="DJ90" s="591"/>
      <c r="DK90" s="591"/>
      <c r="DL90" s="591"/>
      <c r="DM90" s="591"/>
      <c r="DN90" s="591"/>
      <c r="DO90" s="591"/>
      <c r="DP90" s="591"/>
      <c r="DQ90" s="591"/>
      <c r="DR90" s="591"/>
      <c r="DS90" s="591"/>
      <c r="DT90" s="591"/>
      <c r="DU90" s="591"/>
      <c r="DV90" s="591"/>
      <c r="DW90" s="591"/>
      <c r="DX90" s="591"/>
      <c r="DY90" s="591"/>
      <c r="DZ90" s="591"/>
      <c r="EA90" s="591"/>
      <c r="EB90" s="591"/>
      <c r="EC90" s="591"/>
      <c r="ED90" s="591"/>
      <c r="EE90" s="591"/>
      <c r="EF90" s="591"/>
      <c r="EG90" s="591"/>
      <c r="EH90" s="591"/>
      <c r="EI90" s="591"/>
      <c r="EJ90" s="591"/>
      <c r="EK90" s="591"/>
      <c r="EL90" s="591"/>
      <c r="EM90" s="591"/>
      <c r="EN90" s="591"/>
      <c r="EO90" s="591"/>
      <c r="EP90" s="591"/>
      <c r="EQ90" s="591"/>
      <c r="ER90" s="591"/>
      <c r="ES90" s="591"/>
      <c r="ET90" s="591"/>
      <c r="EU90" s="591"/>
      <c r="EV90" s="591"/>
      <c r="EW90" s="591"/>
      <c r="EX90" s="591"/>
      <c r="EY90" s="591"/>
      <c r="EZ90" s="591"/>
      <c r="FA90" s="591"/>
      <c r="FB90" s="591"/>
      <c r="FC90" s="591"/>
      <c r="FD90" s="591"/>
      <c r="FE90" s="591"/>
      <c r="FF90" s="591"/>
      <c r="FG90" s="591"/>
      <c r="FH90" s="591"/>
      <c r="FI90" s="591"/>
      <c r="FJ90" s="591"/>
      <c r="FK90" s="591"/>
      <c r="FL90" s="591"/>
      <c r="FM90" s="591"/>
      <c r="FN90" s="591"/>
      <c r="FO90" s="591"/>
      <c r="FP90" s="591"/>
      <c r="FQ90" s="591"/>
      <c r="FR90" s="591"/>
      <c r="FS90" s="591"/>
      <c r="FT90" s="591"/>
      <c r="FU90" s="591"/>
      <c r="FV90" s="591"/>
      <c r="FW90" s="591"/>
      <c r="FX90" s="591"/>
      <c r="FY90" s="591"/>
      <c r="FZ90" s="591"/>
      <c r="GA90" s="591"/>
      <c r="GB90" s="591"/>
      <c r="GC90" s="591"/>
      <c r="GD90" s="591"/>
      <c r="GE90" s="591"/>
      <c r="GF90" s="591"/>
      <c r="GG90" s="591"/>
      <c r="GH90" s="591"/>
      <c r="GI90" s="591"/>
      <c r="GJ90" s="591"/>
      <c r="GK90" s="591"/>
      <c r="GL90" s="591"/>
      <c r="GM90" s="591"/>
      <c r="GN90" s="591"/>
      <c r="GO90" s="591"/>
      <c r="GP90" s="591"/>
      <c r="GQ90" s="591"/>
      <c r="GR90" s="591"/>
      <c r="GS90" s="591"/>
      <c r="GT90" s="591"/>
      <c r="GU90" s="591"/>
      <c r="GV90" s="591"/>
      <c r="GW90" s="591"/>
      <c r="GX90" s="591"/>
      <c r="GY90" s="591"/>
      <c r="GZ90" s="591"/>
      <c r="HA90" s="591"/>
      <c r="HB90" s="591"/>
      <c r="HC90" s="591"/>
      <c r="HD90" s="591"/>
      <c r="HE90" s="591"/>
      <c r="HF90" s="591"/>
      <c r="HG90" s="591"/>
      <c r="HH90" s="591"/>
      <c r="HI90" s="591"/>
      <c r="HJ90" s="591"/>
      <c r="HK90" s="591"/>
      <c r="HL90" s="591"/>
      <c r="HM90" s="591"/>
      <c r="HN90" s="591"/>
      <c r="HO90" s="591"/>
      <c r="HP90" s="591"/>
      <c r="HQ90" s="591"/>
      <c r="HR90" s="591"/>
      <c r="HS90" s="591"/>
      <c r="HT90" s="591"/>
      <c r="HU90" s="591"/>
      <c r="HV90" s="591"/>
      <c r="HW90" s="591"/>
      <c r="HX90" s="591"/>
      <c r="HY90" s="591"/>
      <c r="HZ90" s="591"/>
      <c r="IA90" s="591"/>
      <c r="IB90" s="591"/>
      <c r="IC90" s="591"/>
      <c r="ID90" s="591"/>
      <c r="IE90" s="591"/>
      <c r="IF90" s="591"/>
      <c r="IG90" s="591"/>
      <c r="IH90" s="591"/>
      <c r="II90" s="591"/>
      <c r="IJ90" s="591"/>
      <c r="IK90" s="591"/>
      <c r="IL90" s="591"/>
      <c r="IM90" s="591"/>
      <c r="IN90" s="353"/>
      <c r="IO90" s="353"/>
    </row>
    <row r="91" spans="1:249" s="619" customFormat="1" ht="18" customHeight="1">
      <c r="A91" s="964"/>
      <c r="B91" s="669"/>
      <c r="C91" s="669"/>
      <c r="D91" s="594"/>
      <c r="E91" s="965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591"/>
      <c r="BB91" s="591"/>
      <c r="BC91" s="591"/>
      <c r="BD91" s="591"/>
      <c r="BE91" s="591"/>
      <c r="BF91" s="591"/>
      <c r="BG91" s="591"/>
      <c r="BH91" s="591"/>
      <c r="BI91" s="591"/>
      <c r="BJ91" s="591"/>
      <c r="BK91" s="591"/>
      <c r="BL91" s="591"/>
      <c r="BM91" s="591"/>
      <c r="BN91" s="591"/>
      <c r="BO91" s="591"/>
      <c r="BP91" s="591"/>
      <c r="BQ91" s="591"/>
      <c r="BR91" s="591"/>
      <c r="BS91" s="591"/>
      <c r="BT91" s="591"/>
      <c r="BU91" s="591"/>
      <c r="BV91" s="591"/>
      <c r="BW91" s="591"/>
      <c r="BX91" s="591"/>
      <c r="BY91" s="591"/>
      <c r="BZ91" s="591"/>
      <c r="CA91" s="591"/>
      <c r="CB91" s="591"/>
      <c r="CC91" s="591"/>
      <c r="CD91" s="591"/>
      <c r="CE91" s="591"/>
      <c r="CF91" s="591"/>
      <c r="CG91" s="591"/>
      <c r="CH91" s="591"/>
      <c r="CI91" s="591"/>
      <c r="CJ91" s="591"/>
      <c r="CK91" s="591"/>
      <c r="CL91" s="591"/>
      <c r="CM91" s="591"/>
      <c r="CN91" s="591"/>
      <c r="CO91" s="591"/>
      <c r="CP91" s="591"/>
      <c r="CQ91" s="591"/>
      <c r="CR91" s="591"/>
      <c r="CS91" s="591"/>
      <c r="CT91" s="591"/>
      <c r="CU91" s="591"/>
      <c r="CV91" s="591"/>
      <c r="CW91" s="591"/>
      <c r="CX91" s="591"/>
      <c r="CY91" s="591"/>
      <c r="CZ91" s="591"/>
      <c r="DA91" s="591"/>
      <c r="DB91" s="591"/>
      <c r="DC91" s="591"/>
      <c r="DD91" s="591"/>
      <c r="DE91" s="591"/>
      <c r="DF91" s="591"/>
      <c r="DG91" s="591"/>
      <c r="DH91" s="591"/>
      <c r="DI91" s="591"/>
      <c r="DJ91" s="591"/>
      <c r="DK91" s="591"/>
      <c r="DL91" s="591"/>
      <c r="DM91" s="591"/>
      <c r="DN91" s="591"/>
      <c r="DO91" s="591"/>
      <c r="DP91" s="591"/>
      <c r="DQ91" s="591"/>
      <c r="DR91" s="591"/>
      <c r="DS91" s="591"/>
      <c r="DT91" s="591"/>
      <c r="DU91" s="591"/>
      <c r="DV91" s="591"/>
      <c r="DW91" s="591"/>
      <c r="DX91" s="591"/>
      <c r="DY91" s="591"/>
      <c r="DZ91" s="591"/>
      <c r="EA91" s="591"/>
      <c r="EB91" s="591"/>
      <c r="EC91" s="591"/>
      <c r="ED91" s="591"/>
      <c r="EE91" s="591"/>
      <c r="EF91" s="591"/>
      <c r="EG91" s="591"/>
      <c r="EH91" s="591"/>
      <c r="EI91" s="591"/>
      <c r="EJ91" s="591"/>
      <c r="EK91" s="591"/>
      <c r="EL91" s="591"/>
      <c r="EM91" s="591"/>
      <c r="EN91" s="591"/>
      <c r="EO91" s="591"/>
      <c r="EP91" s="591"/>
      <c r="EQ91" s="591"/>
      <c r="ER91" s="591"/>
      <c r="ES91" s="591"/>
      <c r="ET91" s="591"/>
      <c r="EU91" s="591"/>
      <c r="EV91" s="591"/>
      <c r="EW91" s="591"/>
      <c r="EX91" s="591"/>
      <c r="EY91" s="591"/>
      <c r="EZ91" s="591"/>
      <c r="FA91" s="591"/>
      <c r="FB91" s="591"/>
      <c r="FC91" s="591"/>
      <c r="FD91" s="591"/>
      <c r="FE91" s="591"/>
      <c r="FF91" s="591"/>
      <c r="FG91" s="591"/>
      <c r="FH91" s="591"/>
      <c r="FI91" s="591"/>
      <c r="FJ91" s="591"/>
      <c r="FK91" s="591"/>
      <c r="FL91" s="591"/>
      <c r="FM91" s="591"/>
      <c r="FN91" s="591"/>
      <c r="FO91" s="591"/>
      <c r="FP91" s="591"/>
      <c r="FQ91" s="591"/>
      <c r="FR91" s="591"/>
      <c r="FS91" s="591"/>
      <c r="FT91" s="591"/>
      <c r="FU91" s="591"/>
      <c r="FV91" s="591"/>
      <c r="FW91" s="591"/>
      <c r="FX91" s="591"/>
      <c r="FY91" s="591"/>
      <c r="FZ91" s="591"/>
      <c r="GA91" s="591"/>
      <c r="GB91" s="591"/>
      <c r="GC91" s="591"/>
      <c r="GD91" s="591"/>
      <c r="GE91" s="591"/>
      <c r="GF91" s="591"/>
      <c r="GG91" s="591"/>
      <c r="GH91" s="591"/>
      <c r="GI91" s="591"/>
      <c r="GJ91" s="591"/>
      <c r="GK91" s="591"/>
      <c r="GL91" s="591"/>
      <c r="GM91" s="591"/>
      <c r="GN91" s="591"/>
      <c r="GO91" s="591"/>
      <c r="GP91" s="591"/>
      <c r="GQ91" s="591"/>
      <c r="GR91" s="591"/>
      <c r="GS91" s="591"/>
      <c r="GT91" s="591"/>
      <c r="GU91" s="591"/>
      <c r="GV91" s="591"/>
      <c r="GW91" s="591"/>
      <c r="GX91" s="591"/>
      <c r="GY91" s="591"/>
      <c r="GZ91" s="591"/>
      <c r="HA91" s="591"/>
      <c r="HB91" s="591"/>
      <c r="HC91" s="591"/>
      <c r="HD91" s="591"/>
      <c r="HE91" s="591"/>
      <c r="HF91" s="591"/>
      <c r="HG91" s="591"/>
      <c r="HH91" s="591"/>
      <c r="HI91" s="591"/>
      <c r="HJ91" s="591"/>
      <c r="HK91" s="591"/>
      <c r="HL91" s="591"/>
      <c r="HM91" s="591"/>
      <c r="HN91" s="591"/>
      <c r="HO91" s="591"/>
      <c r="HP91" s="591"/>
      <c r="HQ91" s="591"/>
      <c r="HR91" s="591"/>
      <c r="HS91" s="591"/>
      <c r="HT91" s="591"/>
      <c r="HU91" s="591"/>
      <c r="HV91" s="591"/>
      <c r="HW91" s="591"/>
      <c r="HX91" s="591"/>
      <c r="HY91" s="591"/>
      <c r="HZ91" s="591"/>
      <c r="IA91" s="591"/>
      <c r="IB91" s="591"/>
      <c r="IC91" s="591"/>
      <c r="ID91" s="591"/>
      <c r="IE91" s="591"/>
      <c r="IF91" s="591"/>
      <c r="IG91" s="591"/>
      <c r="IH91" s="591"/>
      <c r="II91" s="591"/>
      <c r="IJ91" s="591"/>
      <c r="IK91" s="591"/>
      <c r="IL91" s="591"/>
      <c r="IM91" s="591"/>
      <c r="IN91" s="353"/>
      <c r="IO91" s="353"/>
    </row>
    <row r="92" spans="1:249" s="619" customFormat="1" ht="18" customHeight="1">
      <c r="A92" s="964"/>
      <c r="B92" s="669"/>
      <c r="C92" s="669"/>
      <c r="D92" s="594"/>
      <c r="E92" s="965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591"/>
      <c r="BC92" s="591"/>
      <c r="BD92" s="591"/>
      <c r="BE92" s="591"/>
      <c r="BF92" s="591"/>
      <c r="BG92" s="591"/>
      <c r="BH92" s="591"/>
      <c r="BI92" s="591"/>
      <c r="BJ92" s="591"/>
      <c r="BK92" s="591"/>
      <c r="BL92" s="591"/>
      <c r="BM92" s="591"/>
      <c r="BN92" s="591"/>
      <c r="BO92" s="591"/>
      <c r="BP92" s="591"/>
      <c r="BQ92" s="591"/>
      <c r="BR92" s="591"/>
      <c r="BS92" s="591"/>
      <c r="BT92" s="591"/>
      <c r="BU92" s="591"/>
      <c r="BV92" s="591"/>
      <c r="BW92" s="591"/>
      <c r="BX92" s="591"/>
      <c r="BY92" s="591"/>
      <c r="BZ92" s="591"/>
      <c r="CA92" s="591"/>
      <c r="CB92" s="591"/>
      <c r="CC92" s="591"/>
      <c r="CD92" s="591"/>
      <c r="CE92" s="591"/>
      <c r="CF92" s="591"/>
      <c r="CG92" s="591"/>
      <c r="CH92" s="591"/>
      <c r="CI92" s="591"/>
      <c r="CJ92" s="591"/>
      <c r="CK92" s="591"/>
      <c r="CL92" s="591"/>
      <c r="CM92" s="591"/>
      <c r="CN92" s="591"/>
      <c r="CO92" s="591"/>
      <c r="CP92" s="591"/>
      <c r="CQ92" s="591"/>
      <c r="CR92" s="591"/>
      <c r="CS92" s="591"/>
      <c r="CT92" s="591"/>
      <c r="CU92" s="591"/>
      <c r="CV92" s="591"/>
      <c r="CW92" s="591"/>
      <c r="CX92" s="591"/>
      <c r="CY92" s="591"/>
      <c r="CZ92" s="591"/>
      <c r="DA92" s="591"/>
      <c r="DB92" s="591"/>
      <c r="DC92" s="591"/>
      <c r="DD92" s="591"/>
      <c r="DE92" s="591"/>
      <c r="DF92" s="591"/>
      <c r="DG92" s="591"/>
      <c r="DH92" s="591"/>
      <c r="DI92" s="591"/>
      <c r="DJ92" s="591"/>
      <c r="DK92" s="591"/>
      <c r="DL92" s="591"/>
      <c r="DM92" s="591"/>
      <c r="DN92" s="591"/>
      <c r="DO92" s="591"/>
      <c r="DP92" s="591"/>
      <c r="DQ92" s="591"/>
      <c r="DR92" s="591"/>
      <c r="DS92" s="591"/>
      <c r="DT92" s="591"/>
      <c r="DU92" s="591"/>
      <c r="DV92" s="591"/>
      <c r="DW92" s="591"/>
      <c r="DX92" s="591"/>
      <c r="DY92" s="591"/>
      <c r="DZ92" s="591"/>
      <c r="EA92" s="591"/>
      <c r="EB92" s="591"/>
      <c r="EC92" s="591"/>
      <c r="ED92" s="591"/>
      <c r="EE92" s="591"/>
      <c r="EF92" s="591"/>
      <c r="EG92" s="591"/>
      <c r="EH92" s="591"/>
      <c r="EI92" s="591"/>
      <c r="EJ92" s="591"/>
      <c r="EK92" s="591"/>
      <c r="EL92" s="591"/>
      <c r="EM92" s="591"/>
      <c r="EN92" s="591"/>
      <c r="EO92" s="591"/>
      <c r="EP92" s="591"/>
      <c r="EQ92" s="591"/>
      <c r="ER92" s="591"/>
      <c r="ES92" s="591"/>
      <c r="ET92" s="591"/>
      <c r="EU92" s="591"/>
      <c r="EV92" s="591"/>
      <c r="EW92" s="591"/>
      <c r="EX92" s="591"/>
      <c r="EY92" s="591"/>
      <c r="EZ92" s="591"/>
      <c r="FA92" s="591"/>
      <c r="FB92" s="591"/>
      <c r="FC92" s="591"/>
      <c r="FD92" s="591"/>
      <c r="FE92" s="591"/>
      <c r="FF92" s="591"/>
      <c r="FG92" s="591"/>
      <c r="FH92" s="591"/>
      <c r="FI92" s="591"/>
      <c r="FJ92" s="591"/>
      <c r="FK92" s="591"/>
      <c r="FL92" s="591"/>
      <c r="FM92" s="591"/>
      <c r="FN92" s="591"/>
      <c r="FO92" s="591"/>
      <c r="FP92" s="591"/>
      <c r="FQ92" s="591"/>
      <c r="FR92" s="591"/>
      <c r="FS92" s="591"/>
      <c r="FT92" s="591"/>
      <c r="FU92" s="591"/>
      <c r="FV92" s="591"/>
      <c r="FW92" s="591"/>
      <c r="FX92" s="591"/>
      <c r="FY92" s="591"/>
      <c r="FZ92" s="591"/>
      <c r="GA92" s="591"/>
      <c r="GB92" s="591"/>
      <c r="GC92" s="591"/>
      <c r="GD92" s="591"/>
      <c r="GE92" s="591"/>
      <c r="GF92" s="591"/>
      <c r="GG92" s="591"/>
      <c r="GH92" s="591"/>
      <c r="GI92" s="591"/>
      <c r="GJ92" s="591"/>
      <c r="GK92" s="591"/>
      <c r="GL92" s="591"/>
      <c r="GM92" s="591"/>
      <c r="GN92" s="591"/>
      <c r="GO92" s="591"/>
      <c r="GP92" s="591"/>
      <c r="GQ92" s="591"/>
      <c r="GR92" s="591"/>
      <c r="GS92" s="591"/>
      <c r="GT92" s="591"/>
      <c r="GU92" s="591"/>
      <c r="GV92" s="591"/>
      <c r="GW92" s="591"/>
      <c r="GX92" s="591"/>
      <c r="GY92" s="591"/>
      <c r="GZ92" s="591"/>
      <c r="HA92" s="591"/>
      <c r="HB92" s="591"/>
      <c r="HC92" s="591"/>
      <c r="HD92" s="591"/>
      <c r="HE92" s="591"/>
      <c r="HF92" s="591"/>
      <c r="HG92" s="591"/>
      <c r="HH92" s="591"/>
      <c r="HI92" s="591"/>
      <c r="HJ92" s="591"/>
      <c r="HK92" s="591"/>
      <c r="HL92" s="591"/>
      <c r="HM92" s="591"/>
      <c r="HN92" s="591"/>
      <c r="HO92" s="591"/>
      <c r="HP92" s="591"/>
      <c r="HQ92" s="591"/>
      <c r="HR92" s="591"/>
      <c r="HS92" s="591"/>
      <c r="HT92" s="591"/>
      <c r="HU92" s="591"/>
      <c r="HV92" s="591"/>
      <c r="HW92" s="591"/>
      <c r="HX92" s="591"/>
      <c r="HY92" s="591"/>
      <c r="HZ92" s="591"/>
      <c r="IA92" s="591"/>
      <c r="IB92" s="591"/>
      <c r="IC92" s="591"/>
      <c r="ID92" s="591"/>
      <c r="IE92" s="591"/>
      <c r="IF92" s="591"/>
      <c r="IG92" s="591"/>
      <c r="IH92" s="591"/>
      <c r="II92" s="591"/>
      <c r="IJ92" s="591"/>
      <c r="IK92" s="591"/>
      <c r="IL92" s="591"/>
      <c r="IM92" s="591"/>
      <c r="IN92" s="353"/>
      <c r="IO92" s="353"/>
    </row>
    <row r="93" spans="1:249" s="619" customFormat="1" ht="18" customHeight="1">
      <c r="A93" s="964"/>
      <c r="B93" s="669"/>
      <c r="C93" s="669"/>
      <c r="D93" s="594"/>
      <c r="E93" s="965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91"/>
      <c r="AS93" s="591"/>
      <c r="AT93" s="591"/>
      <c r="AU93" s="591"/>
      <c r="AV93" s="591"/>
      <c r="AW93" s="591"/>
      <c r="AX93" s="591"/>
      <c r="AY93" s="591"/>
      <c r="AZ93" s="591"/>
      <c r="BA93" s="591"/>
      <c r="BB93" s="591"/>
      <c r="BC93" s="591"/>
      <c r="BD93" s="591"/>
      <c r="BE93" s="591"/>
      <c r="BF93" s="591"/>
      <c r="BG93" s="591"/>
      <c r="BH93" s="591"/>
      <c r="BI93" s="591"/>
      <c r="BJ93" s="591"/>
      <c r="BK93" s="591"/>
      <c r="BL93" s="591"/>
      <c r="BM93" s="591"/>
      <c r="BN93" s="591"/>
      <c r="BO93" s="591"/>
      <c r="BP93" s="591"/>
      <c r="BQ93" s="591"/>
      <c r="BR93" s="591"/>
      <c r="BS93" s="591"/>
      <c r="BT93" s="591"/>
      <c r="BU93" s="591"/>
      <c r="BV93" s="591"/>
      <c r="BW93" s="591"/>
      <c r="BX93" s="591"/>
      <c r="BY93" s="591"/>
      <c r="BZ93" s="591"/>
      <c r="CA93" s="591"/>
      <c r="CB93" s="591"/>
      <c r="CC93" s="591"/>
      <c r="CD93" s="591"/>
      <c r="CE93" s="591"/>
      <c r="CF93" s="591"/>
      <c r="CG93" s="591"/>
      <c r="CH93" s="591"/>
      <c r="CI93" s="591"/>
      <c r="CJ93" s="591"/>
      <c r="CK93" s="591"/>
      <c r="CL93" s="591"/>
      <c r="CM93" s="591"/>
      <c r="CN93" s="591"/>
      <c r="CO93" s="591"/>
      <c r="CP93" s="591"/>
      <c r="CQ93" s="591"/>
      <c r="CR93" s="591"/>
      <c r="CS93" s="591"/>
      <c r="CT93" s="591"/>
      <c r="CU93" s="591"/>
      <c r="CV93" s="591"/>
      <c r="CW93" s="591"/>
      <c r="CX93" s="591"/>
      <c r="CY93" s="591"/>
      <c r="CZ93" s="591"/>
      <c r="DA93" s="591"/>
      <c r="DB93" s="591"/>
      <c r="DC93" s="591"/>
      <c r="DD93" s="591"/>
      <c r="DE93" s="591"/>
      <c r="DF93" s="591"/>
      <c r="DG93" s="591"/>
      <c r="DH93" s="591"/>
      <c r="DI93" s="591"/>
      <c r="DJ93" s="591"/>
      <c r="DK93" s="591"/>
      <c r="DL93" s="591"/>
      <c r="DM93" s="591"/>
      <c r="DN93" s="591"/>
      <c r="DO93" s="591"/>
      <c r="DP93" s="591"/>
      <c r="DQ93" s="591"/>
      <c r="DR93" s="591"/>
      <c r="DS93" s="591"/>
      <c r="DT93" s="591"/>
      <c r="DU93" s="591"/>
      <c r="DV93" s="591"/>
      <c r="DW93" s="591"/>
      <c r="DX93" s="591"/>
      <c r="DY93" s="591"/>
      <c r="DZ93" s="591"/>
      <c r="EA93" s="591"/>
      <c r="EB93" s="591"/>
      <c r="EC93" s="591"/>
      <c r="ED93" s="591"/>
      <c r="EE93" s="591"/>
      <c r="EF93" s="591"/>
      <c r="EG93" s="591"/>
      <c r="EH93" s="591"/>
      <c r="EI93" s="591"/>
      <c r="EJ93" s="591"/>
      <c r="EK93" s="591"/>
      <c r="EL93" s="591"/>
      <c r="EM93" s="591"/>
      <c r="EN93" s="591"/>
      <c r="EO93" s="591"/>
      <c r="EP93" s="591"/>
      <c r="EQ93" s="591"/>
      <c r="ER93" s="591"/>
      <c r="ES93" s="591"/>
      <c r="ET93" s="591"/>
      <c r="EU93" s="591"/>
      <c r="EV93" s="591"/>
      <c r="EW93" s="591"/>
      <c r="EX93" s="591"/>
      <c r="EY93" s="591"/>
      <c r="EZ93" s="591"/>
      <c r="FA93" s="591"/>
      <c r="FB93" s="591"/>
      <c r="FC93" s="591"/>
      <c r="FD93" s="591"/>
      <c r="FE93" s="591"/>
      <c r="FF93" s="591"/>
      <c r="FG93" s="591"/>
      <c r="FH93" s="591"/>
      <c r="FI93" s="591"/>
      <c r="FJ93" s="591"/>
      <c r="FK93" s="591"/>
      <c r="FL93" s="591"/>
      <c r="FM93" s="591"/>
      <c r="FN93" s="591"/>
      <c r="FO93" s="591"/>
      <c r="FP93" s="591"/>
      <c r="FQ93" s="591"/>
      <c r="FR93" s="591"/>
      <c r="FS93" s="591"/>
      <c r="FT93" s="591"/>
      <c r="FU93" s="591"/>
      <c r="FV93" s="591"/>
      <c r="FW93" s="591"/>
      <c r="FX93" s="591"/>
      <c r="FY93" s="591"/>
      <c r="FZ93" s="591"/>
      <c r="GA93" s="591"/>
      <c r="GB93" s="591"/>
      <c r="GC93" s="591"/>
      <c r="GD93" s="591"/>
      <c r="GE93" s="591"/>
      <c r="GF93" s="591"/>
      <c r="GG93" s="591"/>
      <c r="GH93" s="591"/>
      <c r="GI93" s="591"/>
      <c r="GJ93" s="591"/>
      <c r="GK93" s="591"/>
      <c r="GL93" s="591"/>
      <c r="GM93" s="591"/>
      <c r="GN93" s="591"/>
      <c r="GO93" s="591"/>
      <c r="GP93" s="591"/>
      <c r="GQ93" s="591"/>
      <c r="GR93" s="591"/>
      <c r="GS93" s="591"/>
      <c r="GT93" s="591"/>
      <c r="GU93" s="591"/>
      <c r="GV93" s="591"/>
      <c r="GW93" s="591"/>
      <c r="GX93" s="591"/>
      <c r="GY93" s="591"/>
      <c r="GZ93" s="591"/>
      <c r="HA93" s="591"/>
      <c r="HB93" s="591"/>
      <c r="HC93" s="591"/>
      <c r="HD93" s="591"/>
      <c r="HE93" s="591"/>
      <c r="HF93" s="591"/>
      <c r="HG93" s="591"/>
      <c r="HH93" s="591"/>
      <c r="HI93" s="591"/>
      <c r="HJ93" s="591"/>
      <c r="HK93" s="591"/>
      <c r="HL93" s="591"/>
      <c r="HM93" s="591"/>
      <c r="HN93" s="591"/>
      <c r="HO93" s="591"/>
      <c r="HP93" s="591"/>
      <c r="HQ93" s="591"/>
      <c r="HR93" s="591"/>
      <c r="HS93" s="591"/>
      <c r="HT93" s="591"/>
      <c r="HU93" s="591"/>
      <c r="HV93" s="591"/>
      <c r="HW93" s="591"/>
      <c r="HX93" s="591"/>
      <c r="HY93" s="591"/>
      <c r="HZ93" s="591"/>
      <c r="IA93" s="591"/>
      <c r="IB93" s="591"/>
      <c r="IC93" s="591"/>
      <c r="ID93" s="591"/>
      <c r="IE93" s="591"/>
      <c r="IF93" s="591"/>
      <c r="IG93" s="591"/>
      <c r="IH93" s="591"/>
      <c r="II93" s="591"/>
      <c r="IJ93" s="591"/>
      <c r="IK93" s="591"/>
      <c r="IL93" s="591"/>
      <c r="IM93" s="591"/>
      <c r="IN93" s="353"/>
      <c r="IO93" s="353"/>
    </row>
    <row r="94" spans="1:249" s="619" customFormat="1" ht="18" customHeight="1">
      <c r="A94" s="964"/>
      <c r="B94" s="669"/>
      <c r="C94" s="669"/>
      <c r="D94" s="594"/>
      <c r="E94" s="965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91"/>
      <c r="AS94" s="591"/>
      <c r="AT94" s="591"/>
      <c r="AU94" s="591"/>
      <c r="AV94" s="591"/>
      <c r="AW94" s="591"/>
      <c r="AX94" s="591"/>
      <c r="AY94" s="591"/>
      <c r="AZ94" s="591"/>
      <c r="BA94" s="591"/>
      <c r="BB94" s="591"/>
      <c r="BC94" s="591"/>
      <c r="BD94" s="591"/>
      <c r="BE94" s="591"/>
      <c r="BF94" s="591"/>
      <c r="BG94" s="591"/>
      <c r="BH94" s="591"/>
      <c r="BI94" s="591"/>
      <c r="BJ94" s="591"/>
      <c r="BK94" s="591"/>
      <c r="BL94" s="591"/>
      <c r="BM94" s="591"/>
      <c r="BN94" s="591"/>
      <c r="BO94" s="591"/>
      <c r="BP94" s="591"/>
      <c r="BQ94" s="591"/>
      <c r="BR94" s="591"/>
      <c r="BS94" s="591"/>
      <c r="BT94" s="591"/>
      <c r="BU94" s="591"/>
      <c r="BV94" s="591"/>
      <c r="BW94" s="591"/>
      <c r="BX94" s="591"/>
      <c r="BY94" s="591"/>
      <c r="BZ94" s="591"/>
      <c r="CA94" s="591"/>
      <c r="CB94" s="591"/>
      <c r="CC94" s="591"/>
      <c r="CD94" s="591"/>
      <c r="CE94" s="591"/>
      <c r="CF94" s="591"/>
      <c r="CG94" s="591"/>
      <c r="CH94" s="591"/>
      <c r="CI94" s="591"/>
      <c r="CJ94" s="591"/>
      <c r="CK94" s="591"/>
      <c r="CL94" s="591"/>
      <c r="CM94" s="591"/>
      <c r="CN94" s="591"/>
      <c r="CO94" s="591"/>
      <c r="CP94" s="591"/>
      <c r="CQ94" s="591"/>
      <c r="CR94" s="591"/>
      <c r="CS94" s="591"/>
      <c r="CT94" s="591"/>
      <c r="CU94" s="591"/>
      <c r="CV94" s="591"/>
      <c r="CW94" s="591"/>
      <c r="CX94" s="591"/>
      <c r="CY94" s="591"/>
      <c r="CZ94" s="591"/>
      <c r="DA94" s="591"/>
      <c r="DB94" s="591"/>
      <c r="DC94" s="591"/>
      <c r="DD94" s="591"/>
      <c r="DE94" s="591"/>
      <c r="DF94" s="591"/>
      <c r="DG94" s="591"/>
      <c r="DH94" s="591"/>
      <c r="DI94" s="591"/>
      <c r="DJ94" s="591"/>
      <c r="DK94" s="591"/>
      <c r="DL94" s="591"/>
      <c r="DM94" s="591"/>
      <c r="DN94" s="591"/>
      <c r="DO94" s="591"/>
      <c r="DP94" s="591"/>
      <c r="DQ94" s="591"/>
      <c r="DR94" s="591"/>
      <c r="DS94" s="591"/>
      <c r="DT94" s="591"/>
      <c r="DU94" s="591"/>
      <c r="DV94" s="591"/>
      <c r="DW94" s="591"/>
      <c r="DX94" s="591"/>
      <c r="DY94" s="591"/>
      <c r="DZ94" s="591"/>
      <c r="EA94" s="591"/>
      <c r="EB94" s="591"/>
      <c r="EC94" s="591"/>
      <c r="ED94" s="591"/>
      <c r="EE94" s="591"/>
      <c r="EF94" s="591"/>
      <c r="EG94" s="591"/>
      <c r="EH94" s="591"/>
      <c r="EI94" s="591"/>
      <c r="EJ94" s="591"/>
      <c r="EK94" s="591"/>
      <c r="EL94" s="591"/>
      <c r="EM94" s="591"/>
      <c r="EN94" s="591"/>
      <c r="EO94" s="591"/>
      <c r="EP94" s="591"/>
      <c r="EQ94" s="591"/>
      <c r="ER94" s="591"/>
      <c r="ES94" s="591"/>
      <c r="ET94" s="591"/>
      <c r="EU94" s="591"/>
      <c r="EV94" s="591"/>
      <c r="EW94" s="591"/>
      <c r="EX94" s="591"/>
      <c r="EY94" s="591"/>
      <c r="EZ94" s="591"/>
      <c r="FA94" s="591"/>
      <c r="FB94" s="591"/>
      <c r="FC94" s="591"/>
      <c r="FD94" s="591"/>
      <c r="FE94" s="591"/>
      <c r="FF94" s="591"/>
      <c r="FG94" s="591"/>
      <c r="FH94" s="591"/>
      <c r="FI94" s="591"/>
      <c r="FJ94" s="591"/>
      <c r="FK94" s="591"/>
      <c r="FL94" s="591"/>
      <c r="FM94" s="591"/>
      <c r="FN94" s="591"/>
      <c r="FO94" s="591"/>
      <c r="FP94" s="591"/>
      <c r="FQ94" s="591"/>
      <c r="FR94" s="591"/>
      <c r="FS94" s="591"/>
      <c r="FT94" s="591"/>
      <c r="FU94" s="591"/>
      <c r="FV94" s="591"/>
      <c r="FW94" s="591"/>
      <c r="FX94" s="591"/>
      <c r="FY94" s="591"/>
      <c r="FZ94" s="591"/>
      <c r="GA94" s="591"/>
      <c r="GB94" s="591"/>
      <c r="GC94" s="591"/>
      <c r="GD94" s="591"/>
      <c r="GE94" s="591"/>
      <c r="GF94" s="591"/>
      <c r="GG94" s="591"/>
      <c r="GH94" s="591"/>
      <c r="GI94" s="591"/>
      <c r="GJ94" s="591"/>
      <c r="GK94" s="591"/>
      <c r="GL94" s="591"/>
      <c r="GM94" s="591"/>
      <c r="GN94" s="591"/>
      <c r="GO94" s="591"/>
      <c r="GP94" s="591"/>
      <c r="GQ94" s="591"/>
      <c r="GR94" s="591"/>
      <c r="GS94" s="591"/>
      <c r="GT94" s="591"/>
      <c r="GU94" s="591"/>
      <c r="GV94" s="591"/>
      <c r="GW94" s="591"/>
      <c r="GX94" s="591"/>
      <c r="GY94" s="591"/>
      <c r="GZ94" s="591"/>
      <c r="HA94" s="591"/>
      <c r="HB94" s="591"/>
      <c r="HC94" s="591"/>
      <c r="HD94" s="591"/>
      <c r="HE94" s="591"/>
      <c r="HF94" s="591"/>
      <c r="HG94" s="591"/>
      <c r="HH94" s="591"/>
      <c r="HI94" s="591"/>
      <c r="HJ94" s="591"/>
      <c r="HK94" s="591"/>
      <c r="HL94" s="591"/>
      <c r="HM94" s="591"/>
      <c r="HN94" s="591"/>
      <c r="HO94" s="591"/>
      <c r="HP94" s="591"/>
      <c r="HQ94" s="591"/>
      <c r="HR94" s="591"/>
      <c r="HS94" s="591"/>
      <c r="HT94" s="591"/>
      <c r="HU94" s="591"/>
      <c r="HV94" s="591"/>
      <c r="HW94" s="591"/>
      <c r="HX94" s="591"/>
      <c r="HY94" s="591"/>
      <c r="HZ94" s="591"/>
      <c r="IA94" s="591"/>
      <c r="IB94" s="591"/>
      <c r="IC94" s="591"/>
      <c r="ID94" s="591"/>
      <c r="IE94" s="591"/>
      <c r="IF94" s="591"/>
      <c r="IG94" s="591"/>
      <c r="IH94" s="591"/>
      <c r="II94" s="591"/>
      <c r="IJ94" s="591"/>
      <c r="IK94" s="591"/>
      <c r="IL94" s="591"/>
      <c r="IM94" s="591"/>
      <c r="IN94" s="353"/>
      <c r="IO94" s="353"/>
    </row>
    <row r="95" spans="1:249" s="619" customFormat="1" ht="18" customHeight="1">
      <c r="A95" s="964"/>
      <c r="B95" s="669"/>
      <c r="C95" s="669"/>
      <c r="D95" s="594"/>
      <c r="E95" s="965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91"/>
      <c r="AS95" s="591"/>
      <c r="AT95" s="591"/>
      <c r="AU95" s="591"/>
      <c r="AV95" s="591"/>
      <c r="AW95" s="591"/>
      <c r="AX95" s="591"/>
      <c r="AY95" s="591"/>
      <c r="AZ95" s="591"/>
      <c r="BA95" s="591"/>
      <c r="BB95" s="591"/>
      <c r="BC95" s="591"/>
      <c r="BD95" s="591"/>
      <c r="BE95" s="591"/>
      <c r="BF95" s="591"/>
      <c r="BG95" s="591"/>
      <c r="BH95" s="591"/>
      <c r="BI95" s="591"/>
      <c r="BJ95" s="591"/>
      <c r="BK95" s="591"/>
      <c r="BL95" s="591"/>
      <c r="BM95" s="591"/>
      <c r="BN95" s="591"/>
      <c r="BO95" s="591"/>
      <c r="BP95" s="591"/>
      <c r="BQ95" s="591"/>
      <c r="BR95" s="591"/>
      <c r="BS95" s="591"/>
      <c r="BT95" s="591"/>
      <c r="BU95" s="591"/>
      <c r="BV95" s="591"/>
      <c r="BW95" s="591"/>
      <c r="BX95" s="591"/>
      <c r="BY95" s="591"/>
      <c r="BZ95" s="591"/>
      <c r="CA95" s="591"/>
      <c r="CB95" s="591"/>
      <c r="CC95" s="591"/>
      <c r="CD95" s="591"/>
      <c r="CE95" s="591"/>
      <c r="CF95" s="591"/>
      <c r="CG95" s="591"/>
      <c r="CH95" s="591"/>
      <c r="CI95" s="591"/>
      <c r="CJ95" s="591"/>
      <c r="CK95" s="591"/>
      <c r="CL95" s="591"/>
      <c r="CM95" s="591"/>
      <c r="CN95" s="591"/>
      <c r="CO95" s="591"/>
      <c r="CP95" s="591"/>
      <c r="CQ95" s="591"/>
      <c r="CR95" s="591"/>
      <c r="CS95" s="591"/>
      <c r="CT95" s="591"/>
      <c r="CU95" s="591"/>
      <c r="CV95" s="591"/>
      <c r="CW95" s="591"/>
      <c r="CX95" s="591"/>
      <c r="CY95" s="591"/>
      <c r="CZ95" s="591"/>
      <c r="DA95" s="591"/>
      <c r="DB95" s="591"/>
      <c r="DC95" s="591"/>
      <c r="DD95" s="591"/>
      <c r="DE95" s="591"/>
      <c r="DF95" s="591"/>
      <c r="DG95" s="591"/>
      <c r="DH95" s="591"/>
      <c r="DI95" s="591"/>
      <c r="DJ95" s="591"/>
      <c r="DK95" s="591"/>
      <c r="DL95" s="591"/>
      <c r="DM95" s="591"/>
      <c r="DN95" s="591"/>
      <c r="DO95" s="591"/>
      <c r="DP95" s="591"/>
      <c r="DQ95" s="591"/>
      <c r="DR95" s="591"/>
      <c r="DS95" s="591"/>
      <c r="DT95" s="591"/>
      <c r="DU95" s="591"/>
      <c r="DV95" s="591"/>
      <c r="DW95" s="591"/>
      <c r="DX95" s="591"/>
      <c r="DY95" s="591"/>
      <c r="DZ95" s="591"/>
      <c r="EA95" s="591"/>
      <c r="EB95" s="591"/>
      <c r="EC95" s="591"/>
      <c r="ED95" s="591"/>
      <c r="EE95" s="591"/>
      <c r="EF95" s="591"/>
      <c r="EG95" s="591"/>
      <c r="EH95" s="591"/>
      <c r="EI95" s="591"/>
      <c r="EJ95" s="591"/>
      <c r="EK95" s="591"/>
      <c r="EL95" s="591"/>
      <c r="EM95" s="591"/>
      <c r="EN95" s="591"/>
      <c r="EO95" s="591"/>
      <c r="EP95" s="591"/>
      <c r="EQ95" s="591"/>
      <c r="ER95" s="591"/>
      <c r="ES95" s="591"/>
      <c r="ET95" s="591"/>
      <c r="EU95" s="591"/>
      <c r="EV95" s="591"/>
      <c r="EW95" s="591"/>
      <c r="EX95" s="591"/>
      <c r="EY95" s="591"/>
      <c r="EZ95" s="591"/>
      <c r="FA95" s="591"/>
      <c r="FB95" s="591"/>
      <c r="FC95" s="591"/>
      <c r="FD95" s="591"/>
      <c r="FE95" s="591"/>
      <c r="FF95" s="591"/>
      <c r="FG95" s="591"/>
      <c r="FH95" s="591"/>
      <c r="FI95" s="591"/>
      <c r="FJ95" s="591"/>
      <c r="FK95" s="591"/>
      <c r="FL95" s="591"/>
      <c r="FM95" s="591"/>
      <c r="FN95" s="591"/>
      <c r="FO95" s="591"/>
      <c r="FP95" s="591"/>
      <c r="FQ95" s="591"/>
      <c r="FR95" s="591"/>
      <c r="FS95" s="591"/>
      <c r="FT95" s="591"/>
      <c r="FU95" s="591"/>
      <c r="FV95" s="591"/>
      <c r="FW95" s="591"/>
      <c r="FX95" s="591"/>
      <c r="FY95" s="591"/>
      <c r="FZ95" s="591"/>
      <c r="GA95" s="591"/>
      <c r="GB95" s="591"/>
      <c r="GC95" s="591"/>
      <c r="GD95" s="591"/>
      <c r="GE95" s="591"/>
      <c r="GF95" s="591"/>
      <c r="GG95" s="591"/>
      <c r="GH95" s="591"/>
      <c r="GI95" s="591"/>
      <c r="GJ95" s="591"/>
      <c r="GK95" s="591"/>
      <c r="GL95" s="591"/>
      <c r="GM95" s="591"/>
      <c r="GN95" s="591"/>
      <c r="GO95" s="591"/>
      <c r="GP95" s="591"/>
      <c r="GQ95" s="591"/>
      <c r="GR95" s="591"/>
      <c r="GS95" s="591"/>
      <c r="GT95" s="591"/>
      <c r="GU95" s="591"/>
      <c r="GV95" s="591"/>
      <c r="GW95" s="591"/>
      <c r="GX95" s="591"/>
      <c r="GY95" s="591"/>
      <c r="GZ95" s="591"/>
      <c r="HA95" s="591"/>
      <c r="HB95" s="591"/>
      <c r="HC95" s="591"/>
      <c r="HD95" s="591"/>
      <c r="HE95" s="591"/>
      <c r="HF95" s="591"/>
      <c r="HG95" s="591"/>
      <c r="HH95" s="591"/>
      <c r="HI95" s="591"/>
      <c r="HJ95" s="591"/>
      <c r="HK95" s="591"/>
      <c r="HL95" s="591"/>
      <c r="HM95" s="591"/>
      <c r="HN95" s="591"/>
      <c r="HO95" s="591"/>
      <c r="HP95" s="591"/>
      <c r="HQ95" s="591"/>
      <c r="HR95" s="591"/>
      <c r="HS95" s="591"/>
      <c r="HT95" s="591"/>
      <c r="HU95" s="591"/>
      <c r="HV95" s="591"/>
      <c r="HW95" s="591"/>
      <c r="HX95" s="591"/>
      <c r="HY95" s="591"/>
      <c r="HZ95" s="591"/>
      <c r="IA95" s="591"/>
      <c r="IB95" s="591"/>
      <c r="IC95" s="591"/>
      <c r="ID95" s="591"/>
      <c r="IE95" s="591"/>
      <c r="IF95" s="591"/>
      <c r="IG95" s="591"/>
      <c r="IH95" s="591"/>
      <c r="II95" s="591"/>
      <c r="IJ95" s="591"/>
      <c r="IK95" s="591"/>
      <c r="IL95" s="591"/>
      <c r="IM95" s="591"/>
      <c r="IN95" s="353"/>
      <c r="IO95" s="353"/>
    </row>
    <row r="96" spans="1:249" s="619" customFormat="1" ht="18" customHeight="1">
      <c r="A96" s="964"/>
      <c r="B96" s="669"/>
      <c r="C96" s="669"/>
      <c r="D96" s="594"/>
      <c r="E96" s="965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91"/>
      <c r="AS96" s="591"/>
      <c r="AT96" s="591"/>
      <c r="AU96" s="591"/>
      <c r="AV96" s="591"/>
      <c r="AW96" s="591"/>
      <c r="AX96" s="591"/>
      <c r="AY96" s="591"/>
      <c r="AZ96" s="591"/>
      <c r="BA96" s="591"/>
      <c r="BB96" s="591"/>
      <c r="BC96" s="591"/>
      <c r="BD96" s="591"/>
      <c r="BE96" s="591"/>
      <c r="BF96" s="591"/>
      <c r="BG96" s="591"/>
      <c r="BH96" s="591"/>
      <c r="BI96" s="591"/>
      <c r="BJ96" s="591"/>
      <c r="BK96" s="591"/>
      <c r="BL96" s="591"/>
      <c r="BM96" s="591"/>
      <c r="BN96" s="591"/>
      <c r="BO96" s="591"/>
      <c r="BP96" s="591"/>
      <c r="BQ96" s="591"/>
      <c r="BR96" s="591"/>
      <c r="BS96" s="591"/>
      <c r="BT96" s="591"/>
      <c r="BU96" s="591"/>
      <c r="BV96" s="591"/>
      <c r="BW96" s="591"/>
      <c r="BX96" s="591"/>
      <c r="BY96" s="591"/>
      <c r="BZ96" s="591"/>
      <c r="CA96" s="591"/>
      <c r="CB96" s="591"/>
      <c r="CC96" s="591"/>
      <c r="CD96" s="591"/>
      <c r="CE96" s="591"/>
      <c r="CF96" s="591"/>
      <c r="CG96" s="591"/>
      <c r="CH96" s="591"/>
      <c r="CI96" s="591"/>
      <c r="CJ96" s="591"/>
      <c r="CK96" s="591"/>
      <c r="CL96" s="591"/>
      <c r="CM96" s="591"/>
      <c r="CN96" s="591"/>
      <c r="CO96" s="591"/>
      <c r="CP96" s="591"/>
      <c r="CQ96" s="591"/>
      <c r="CR96" s="591"/>
      <c r="CS96" s="591"/>
      <c r="CT96" s="591"/>
      <c r="CU96" s="591"/>
      <c r="CV96" s="591"/>
      <c r="CW96" s="591"/>
      <c r="CX96" s="591"/>
      <c r="CY96" s="591"/>
      <c r="CZ96" s="591"/>
      <c r="DA96" s="591"/>
      <c r="DB96" s="591"/>
      <c r="DC96" s="591"/>
      <c r="DD96" s="591"/>
      <c r="DE96" s="591"/>
      <c r="DF96" s="591"/>
      <c r="DG96" s="591"/>
      <c r="DH96" s="591"/>
      <c r="DI96" s="591"/>
      <c r="DJ96" s="591"/>
      <c r="DK96" s="591"/>
      <c r="DL96" s="591"/>
      <c r="DM96" s="591"/>
      <c r="DN96" s="591"/>
      <c r="DO96" s="591"/>
      <c r="DP96" s="591"/>
      <c r="DQ96" s="591"/>
      <c r="DR96" s="591"/>
      <c r="DS96" s="591"/>
      <c r="DT96" s="591"/>
      <c r="DU96" s="591"/>
      <c r="DV96" s="591"/>
      <c r="DW96" s="591"/>
      <c r="DX96" s="591"/>
      <c r="DY96" s="591"/>
      <c r="DZ96" s="591"/>
      <c r="EA96" s="591"/>
      <c r="EB96" s="591"/>
      <c r="EC96" s="591"/>
      <c r="ED96" s="591"/>
      <c r="EE96" s="591"/>
      <c r="EF96" s="591"/>
      <c r="EG96" s="591"/>
      <c r="EH96" s="591"/>
      <c r="EI96" s="591"/>
      <c r="EJ96" s="591"/>
      <c r="EK96" s="591"/>
      <c r="EL96" s="591"/>
      <c r="EM96" s="591"/>
      <c r="EN96" s="591"/>
      <c r="EO96" s="591"/>
      <c r="EP96" s="591"/>
      <c r="EQ96" s="591"/>
      <c r="ER96" s="591"/>
      <c r="ES96" s="591"/>
      <c r="ET96" s="591"/>
      <c r="EU96" s="591"/>
      <c r="EV96" s="591"/>
      <c r="EW96" s="591"/>
      <c r="EX96" s="591"/>
      <c r="EY96" s="591"/>
      <c r="EZ96" s="591"/>
      <c r="FA96" s="591"/>
      <c r="FB96" s="591"/>
      <c r="FC96" s="591"/>
      <c r="FD96" s="591"/>
      <c r="FE96" s="591"/>
      <c r="FF96" s="591"/>
      <c r="FG96" s="591"/>
      <c r="FH96" s="591"/>
      <c r="FI96" s="591"/>
      <c r="FJ96" s="591"/>
      <c r="FK96" s="591"/>
      <c r="FL96" s="591"/>
      <c r="FM96" s="591"/>
      <c r="FN96" s="591"/>
      <c r="FO96" s="591"/>
      <c r="FP96" s="591"/>
      <c r="FQ96" s="591"/>
      <c r="FR96" s="591"/>
      <c r="FS96" s="591"/>
      <c r="FT96" s="591"/>
      <c r="FU96" s="591"/>
      <c r="FV96" s="591"/>
      <c r="FW96" s="591"/>
      <c r="FX96" s="591"/>
      <c r="FY96" s="591"/>
      <c r="FZ96" s="591"/>
      <c r="GA96" s="591"/>
      <c r="GB96" s="591"/>
      <c r="GC96" s="591"/>
      <c r="GD96" s="591"/>
      <c r="GE96" s="591"/>
      <c r="GF96" s="591"/>
      <c r="GG96" s="591"/>
      <c r="GH96" s="591"/>
      <c r="GI96" s="591"/>
      <c r="GJ96" s="591"/>
      <c r="GK96" s="591"/>
      <c r="GL96" s="591"/>
      <c r="GM96" s="591"/>
      <c r="GN96" s="591"/>
      <c r="GO96" s="591"/>
      <c r="GP96" s="591"/>
      <c r="GQ96" s="591"/>
      <c r="GR96" s="591"/>
      <c r="GS96" s="591"/>
      <c r="GT96" s="591"/>
      <c r="GU96" s="591"/>
      <c r="GV96" s="591"/>
      <c r="GW96" s="591"/>
      <c r="GX96" s="591"/>
      <c r="GY96" s="591"/>
      <c r="GZ96" s="591"/>
      <c r="HA96" s="591"/>
      <c r="HB96" s="591"/>
      <c r="HC96" s="591"/>
      <c r="HD96" s="591"/>
      <c r="HE96" s="591"/>
      <c r="HF96" s="591"/>
      <c r="HG96" s="591"/>
      <c r="HH96" s="591"/>
      <c r="HI96" s="591"/>
      <c r="HJ96" s="591"/>
      <c r="HK96" s="591"/>
      <c r="HL96" s="591"/>
      <c r="HM96" s="591"/>
      <c r="HN96" s="591"/>
      <c r="HO96" s="591"/>
      <c r="HP96" s="591"/>
      <c r="HQ96" s="591"/>
      <c r="HR96" s="591"/>
      <c r="HS96" s="591"/>
      <c r="HT96" s="591"/>
      <c r="HU96" s="591"/>
      <c r="HV96" s="591"/>
      <c r="HW96" s="591"/>
      <c r="HX96" s="591"/>
      <c r="HY96" s="591"/>
      <c r="HZ96" s="591"/>
      <c r="IA96" s="591"/>
      <c r="IB96" s="591"/>
      <c r="IC96" s="591"/>
      <c r="ID96" s="591"/>
      <c r="IE96" s="591"/>
      <c r="IF96" s="591"/>
      <c r="IG96" s="591"/>
      <c r="IH96" s="591"/>
      <c r="II96" s="591"/>
      <c r="IJ96" s="591"/>
      <c r="IK96" s="591"/>
      <c r="IL96" s="591"/>
      <c r="IM96" s="591"/>
      <c r="IN96" s="353"/>
      <c r="IO96" s="353"/>
    </row>
    <row r="97" spans="1:249" s="619" customFormat="1" ht="18" customHeight="1">
      <c r="A97" s="964"/>
      <c r="B97" s="669"/>
      <c r="C97" s="669"/>
      <c r="D97" s="594"/>
      <c r="E97" s="965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91"/>
      <c r="AS97" s="591"/>
      <c r="AT97" s="591"/>
      <c r="AU97" s="591"/>
      <c r="AV97" s="591"/>
      <c r="AW97" s="591"/>
      <c r="AX97" s="591"/>
      <c r="AY97" s="591"/>
      <c r="AZ97" s="591"/>
      <c r="BA97" s="591"/>
      <c r="BB97" s="591"/>
      <c r="BC97" s="591"/>
      <c r="BD97" s="591"/>
      <c r="BE97" s="591"/>
      <c r="BF97" s="591"/>
      <c r="BG97" s="591"/>
      <c r="BH97" s="591"/>
      <c r="BI97" s="591"/>
      <c r="BJ97" s="591"/>
      <c r="BK97" s="591"/>
      <c r="BL97" s="591"/>
      <c r="BM97" s="591"/>
      <c r="BN97" s="591"/>
      <c r="BO97" s="591"/>
      <c r="BP97" s="591"/>
      <c r="BQ97" s="591"/>
      <c r="BR97" s="591"/>
      <c r="BS97" s="591"/>
      <c r="BT97" s="591"/>
      <c r="BU97" s="591"/>
      <c r="BV97" s="591"/>
      <c r="BW97" s="591"/>
      <c r="BX97" s="591"/>
      <c r="BY97" s="591"/>
      <c r="BZ97" s="591"/>
      <c r="CA97" s="591"/>
      <c r="CB97" s="591"/>
      <c r="CC97" s="591"/>
      <c r="CD97" s="591"/>
      <c r="CE97" s="591"/>
      <c r="CF97" s="591"/>
      <c r="CG97" s="591"/>
      <c r="CH97" s="591"/>
      <c r="CI97" s="591"/>
      <c r="CJ97" s="591"/>
      <c r="CK97" s="591"/>
      <c r="CL97" s="591"/>
      <c r="CM97" s="591"/>
      <c r="CN97" s="591"/>
      <c r="CO97" s="591"/>
      <c r="CP97" s="591"/>
      <c r="CQ97" s="591"/>
      <c r="CR97" s="591"/>
      <c r="CS97" s="591"/>
      <c r="CT97" s="591"/>
      <c r="CU97" s="591"/>
      <c r="CV97" s="591"/>
      <c r="CW97" s="591"/>
      <c r="CX97" s="591"/>
      <c r="CY97" s="591"/>
      <c r="CZ97" s="591"/>
      <c r="DA97" s="591"/>
      <c r="DB97" s="591"/>
      <c r="DC97" s="591"/>
      <c r="DD97" s="591"/>
      <c r="DE97" s="591"/>
      <c r="DF97" s="591"/>
      <c r="DG97" s="591"/>
      <c r="DH97" s="591"/>
      <c r="DI97" s="591"/>
      <c r="DJ97" s="591"/>
      <c r="DK97" s="591"/>
      <c r="DL97" s="591"/>
      <c r="DM97" s="591"/>
      <c r="DN97" s="591"/>
      <c r="DO97" s="591"/>
      <c r="DP97" s="591"/>
      <c r="DQ97" s="591"/>
      <c r="DR97" s="591"/>
      <c r="DS97" s="591"/>
      <c r="DT97" s="591"/>
      <c r="DU97" s="591"/>
      <c r="DV97" s="591"/>
      <c r="DW97" s="591"/>
      <c r="DX97" s="591"/>
      <c r="DY97" s="591"/>
      <c r="DZ97" s="591"/>
      <c r="EA97" s="591"/>
      <c r="EB97" s="591"/>
      <c r="EC97" s="591"/>
      <c r="ED97" s="591"/>
      <c r="EE97" s="591"/>
      <c r="EF97" s="591"/>
      <c r="EG97" s="591"/>
      <c r="EH97" s="591"/>
      <c r="EI97" s="591"/>
      <c r="EJ97" s="591"/>
      <c r="EK97" s="591"/>
      <c r="EL97" s="591"/>
      <c r="EM97" s="591"/>
      <c r="EN97" s="591"/>
      <c r="EO97" s="591"/>
      <c r="EP97" s="591"/>
      <c r="EQ97" s="591"/>
      <c r="ER97" s="591"/>
      <c r="ES97" s="591"/>
      <c r="ET97" s="591"/>
      <c r="EU97" s="591"/>
      <c r="EV97" s="591"/>
      <c r="EW97" s="591"/>
      <c r="EX97" s="591"/>
      <c r="EY97" s="591"/>
      <c r="EZ97" s="591"/>
      <c r="FA97" s="591"/>
      <c r="FB97" s="591"/>
      <c r="FC97" s="591"/>
      <c r="FD97" s="591"/>
      <c r="FE97" s="591"/>
      <c r="FF97" s="591"/>
      <c r="FG97" s="591"/>
      <c r="FH97" s="591"/>
      <c r="FI97" s="591"/>
      <c r="FJ97" s="591"/>
      <c r="FK97" s="591"/>
      <c r="FL97" s="591"/>
      <c r="FM97" s="591"/>
      <c r="FN97" s="591"/>
      <c r="FO97" s="591"/>
      <c r="FP97" s="591"/>
      <c r="FQ97" s="591"/>
      <c r="FR97" s="591"/>
      <c r="FS97" s="591"/>
      <c r="FT97" s="591"/>
      <c r="FU97" s="591"/>
      <c r="FV97" s="591"/>
      <c r="FW97" s="591"/>
      <c r="FX97" s="591"/>
      <c r="FY97" s="591"/>
      <c r="FZ97" s="591"/>
      <c r="GA97" s="591"/>
      <c r="GB97" s="591"/>
      <c r="GC97" s="591"/>
      <c r="GD97" s="591"/>
      <c r="GE97" s="591"/>
      <c r="GF97" s="591"/>
      <c r="GG97" s="591"/>
      <c r="GH97" s="591"/>
      <c r="GI97" s="591"/>
      <c r="GJ97" s="591"/>
      <c r="GK97" s="591"/>
      <c r="GL97" s="591"/>
      <c r="GM97" s="591"/>
      <c r="GN97" s="591"/>
      <c r="GO97" s="591"/>
      <c r="GP97" s="591"/>
      <c r="GQ97" s="591"/>
      <c r="GR97" s="591"/>
      <c r="GS97" s="591"/>
      <c r="GT97" s="591"/>
      <c r="GU97" s="591"/>
      <c r="GV97" s="591"/>
      <c r="GW97" s="591"/>
      <c r="GX97" s="591"/>
      <c r="GY97" s="591"/>
      <c r="GZ97" s="591"/>
      <c r="HA97" s="591"/>
      <c r="HB97" s="591"/>
      <c r="HC97" s="591"/>
      <c r="HD97" s="591"/>
      <c r="HE97" s="591"/>
      <c r="HF97" s="591"/>
      <c r="HG97" s="591"/>
      <c r="HH97" s="591"/>
      <c r="HI97" s="591"/>
      <c r="HJ97" s="591"/>
      <c r="HK97" s="591"/>
      <c r="HL97" s="591"/>
      <c r="HM97" s="591"/>
      <c r="HN97" s="591"/>
      <c r="HO97" s="591"/>
      <c r="HP97" s="591"/>
      <c r="HQ97" s="591"/>
      <c r="HR97" s="591"/>
      <c r="HS97" s="591"/>
      <c r="HT97" s="591"/>
      <c r="HU97" s="591"/>
      <c r="HV97" s="591"/>
      <c r="HW97" s="591"/>
      <c r="HX97" s="591"/>
      <c r="HY97" s="591"/>
      <c r="HZ97" s="591"/>
      <c r="IA97" s="591"/>
      <c r="IB97" s="591"/>
      <c r="IC97" s="591"/>
      <c r="ID97" s="591"/>
      <c r="IE97" s="591"/>
      <c r="IF97" s="591"/>
      <c r="IG97" s="591"/>
      <c r="IH97" s="591"/>
      <c r="II97" s="591"/>
      <c r="IJ97" s="591"/>
      <c r="IK97" s="591"/>
      <c r="IL97" s="591"/>
      <c r="IM97" s="591"/>
      <c r="IN97" s="353"/>
      <c r="IO97" s="353"/>
    </row>
    <row r="98" spans="1:249" s="619" customFormat="1" ht="18" customHeight="1">
      <c r="A98" s="964"/>
      <c r="B98" s="669"/>
      <c r="C98" s="669"/>
      <c r="D98" s="594"/>
      <c r="E98" s="965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91"/>
      <c r="AS98" s="591"/>
      <c r="AT98" s="591"/>
      <c r="AU98" s="591"/>
      <c r="AV98" s="591"/>
      <c r="AW98" s="591"/>
      <c r="AX98" s="591"/>
      <c r="AY98" s="591"/>
      <c r="AZ98" s="591"/>
      <c r="BA98" s="591"/>
      <c r="BB98" s="591"/>
      <c r="BC98" s="591"/>
      <c r="BD98" s="591"/>
      <c r="BE98" s="591"/>
      <c r="BF98" s="591"/>
      <c r="BG98" s="591"/>
      <c r="BH98" s="591"/>
      <c r="BI98" s="591"/>
      <c r="BJ98" s="591"/>
      <c r="BK98" s="591"/>
      <c r="BL98" s="591"/>
      <c r="BM98" s="591"/>
      <c r="BN98" s="591"/>
      <c r="BO98" s="591"/>
      <c r="BP98" s="591"/>
      <c r="BQ98" s="591"/>
      <c r="BR98" s="591"/>
      <c r="BS98" s="591"/>
      <c r="BT98" s="591"/>
      <c r="BU98" s="591"/>
      <c r="BV98" s="591"/>
      <c r="BW98" s="591"/>
      <c r="BX98" s="591"/>
      <c r="BY98" s="591"/>
      <c r="BZ98" s="591"/>
      <c r="CA98" s="591"/>
      <c r="CB98" s="591"/>
      <c r="CC98" s="591"/>
      <c r="CD98" s="591"/>
      <c r="CE98" s="591"/>
      <c r="CF98" s="591"/>
      <c r="CG98" s="591"/>
      <c r="CH98" s="591"/>
      <c r="CI98" s="591"/>
      <c r="CJ98" s="591"/>
      <c r="CK98" s="591"/>
      <c r="CL98" s="591"/>
      <c r="CM98" s="591"/>
      <c r="CN98" s="591"/>
      <c r="CO98" s="591"/>
      <c r="CP98" s="591"/>
      <c r="CQ98" s="591"/>
      <c r="CR98" s="591"/>
      <c r="CS98" s="591"/>
      <c r="CT98" s="591"/>
      <c r="CU98" s="591"/>
      <c r="CV98" s="591"/>
      <c r="CW98" s="591"/>
      <c r="CX98" s="591"/>
      <c r="CY98" s="591"/>
      <c r="CZ98" s="591"/>
      <c r="DA98" s="591"/>
      <c r="DB98" s="591"/>
      <c r="DC98" s="591"/>
      <c r="DD98" s="591"/>
      <c r="DE98" s="591"/>
      <c r="DF98" s="591"/>
      <c r="DG98" s="591"/>
      <c r="DH98" s="591"/>
      <c r="DI98" s="591"/>
      <c r="DJ98" s="591"/>
      <c r="DK98" s="591"/>
      <c r="DL98" s="591"/>
      <c r="DM98" s="591"/>
      <c r="DN98" s="591"/>
      <c r="DO98" s="591"/>
      <c r="DP98" s="591"/>
      <c r="DQ98" s="591"/>
      <c r="DR98" s="591"/>
      <c r="DS98" s="591"/>
      <c r="DT98" s="591"/>
      <c r="DU98" s="591"/>
      <c r="DV98" s="591"/>
      <c r="DW98" s="591"/>
      <c r="DX98" s="591"/>
      <c r="DY98" s="591"/>
      <c r="DZ98" s="591"/>
      <c r="EA98" s="591"/>
      <c r="EB98" s="591"/>
      <c r="EC98" s="591"/>
      <c r="ED98" s="591"/>
      <c r="EE98" s="591"/>
      <c r="EF98" s="591"/>
      <c r="EG98" s="591"/>
      <c r="EH98" s="591"/>
      <c r="EI98" s="591"/>
      <c r="EJ98" s="591"/>
      <c r="EK98" s="591"/>
      <c r="EL98" s="591"/>
      <c r="EM98" s="591"/>
      <c r="EN98" s="591"/>
      <c r="EO98" s="591"/>
      <c r="EP98" s="591"/>
      <c r="EQ98" s="591"/>
      <c r="ER98" s="591"/>
      <c r="ES98" s="591"/>
      <c r="ET98" s="591"/>
      <c r="EU98" s="591"/>
      <c r="EV98" s="591"/>
      <c r="EW98" s="591"/>
      <c r="EX98" s="591"/>
      <c r="EY98" s="591"/>
      <c r="EZ98" s="591"/>
      <c r="FA98" s="591"/>
      <c r="FB98" s="591"/>
      <c r="FC98" s="591"/>
      <c r="FD98" s="591"/>
      <c r="FE98" s="591"/>
      <c r="FF98" s="591"/>
      <c r="FG98" s="591"/>
      <c r="FH98" s="591"/>
      <c r="FI98" s="591"/>
      <c r="FJ98" s="591"/>
      <c r="FK98" s="591"/>
      <c r="FL98" s="591"/>
      <c r="FM98" s="591"/>
      <c r="FN98" s="591"/>
      <c r="FO98" s="591"/>
      <c r="FP98" s="591"/>
      <c r="FQ98" s="591"/>
      <c r="FR98" s="591"/>
      <c r="FS98" s="591"/>
      <c r="FT98" s="591"/>
      <c r="FU98" s="591"/>
      <c r="FV98" s="591"/>
      <c r="FW98" s="591"/>
      <c r="FX98" s="591"/>
      <c r="FY98" s="591"/>
      <c r="FZ98" s="591"/>
      <c r="GA98" s="591"/>
      <c r="GB98" s="591"/>
      <c r="GC98" s="591"/>
      <c r="GD98" s="591"/>
      <c r="GE98" s="591"/>
      <c r="GF98" s="591"/>
      <c r="GG98" s="591"/>
      <c r="GH98" s="591"/>
      <c r="GI98" s="591"/>
      <c r="GJ98" s="591"/>
      <c r="GK98" s="591"/>
      <c r="GL98" s="591"/>
      <c r="GM98" s="591"/>
      <c r="GN98" s="591"/>
      <c r="GO98" s="591"/>
      <c r="GP98" s="591"/>
      <c r="GQ98" s="591"/>
      <c r="GR98" s="591"/>
      <c r="GS98" s="591"/>
      <c r="GT98" s="591"/>
      <c r="GU98" s="591"/>
      <c r="GV98" s="591"/>
      <c r="GW98" s="591"/>
      <c r="GX98" s="591"/>
      <c r="GY98" s="591"/>
      <c r="GZ98" s="591"/>
      <c r="HA98" s="591"/>
      <c r="HB98" s="591"/>
      <c r="HC98" s="591"/>
      <c r="HD98" s="591"/>
      <c r="HE98" s="591"/>
      <c r="HF98" s="591"/>
      <c r="HG98" s="591"/>
      <c r="HH98" s="591"/>
      <c r="HI98" s="591"/>
      <c r="HJ98" s="591"/>
      <c r="HK98" s="591"/>
      <c r="HL98" s="591"/>
      <c r="HM98" s="591"/>
      <c r="HN98" s="591"/>
      <c r="HO98" s="591"/>
      <c r="HP98" s="591"/>
      <c r="HQ98" s="591"/>
      <c r="HR98" s="591"/>
      <c r="HS98" s="591"/>
      <c r="HT98" s="591"/>
      <c r="HU98" s="591"/>
      <c r="HV98" s="591"/>
      <c r="HW98" s="591"/>
      <c r="HX98" s="591"/>
      <c r="HY98" s="591"/>
      <c r="HZ98" s="591"/>
      <c r="IA98" s="591"/>
      <c r="IB98" s="591"/>
      <c r="IC98" s="591"/>
      <c r="ID98" s="591"/>
      <c r="IE98" s="591"/>
      <c r="IF98" s="591"/>
      <c r="IG98" s="591"/>
      <c r="IH98" s="591"/>
      <c r="II98" s="591"/>
      <c r="IJ98" s="591"/>
      <c r="IK98" s="591"/>
      <c r="IL98" s="591"/>
      <c r="IM98" s="591"/>
      <c r="IN98" s="353"/>
      <c r="IO98" s="353"/>
    </row>
    <row r="99" spans="1:249" s="619" customFormat="1" ht="18" customHeight="1">
      <c r="A99" s="964"/>
      <c r="B99" s="669"/>
      <c r="C99" s="669"/>
      <c r="D99" s="594"/>
      <c r="E99" s="965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591"/>
      <c r="BC99" s="591"/>
      <c r="BD99" s="591"/>
      <c r="BE99" s="591"/>
      <c r="BF99" s="591"/>
      <c r="BG99" s="591"/>
      <c r="BH99" s="591"/>
      <c r="BI99" s="591"/>
      <c r="BJ99" s="591"/>
      <c r="BK99" s="591"/>
      <c r="BL99" s="591"/>
      <c r="BM99" s="591"/>
      <c r="BN99" s="591"/>
      <c r="BO99" s="591"/>
      <c r="BP99" s="591"/>
      <c r="BQ99" s="591"/>
      <c r="BR99" s="591"/>
      <c r="BS99" s="591"/>
      <c r="BT99" s="591"/>
      <c r="BU99" s="591"/>
      <c r="BV99" s="591"/>
      <c r="BW99" s="591"/>
      <c r="BX99" s="591"/>
      <c r="BY99" s="591"/>
      <c r="BZ99" s="591"/>
      <c r="CA99" s="591"/>
      <c r="CB99" s="591"/>
      <c r="CC99" s="591"/>
      <c r="CD99" s="591"/>
      <c r="CE99" s="591"/>
      <c r="CF99" s="591"/>
      <c r="CG99" s="591"/>
      <c r="CH99" s="591"/>
      <c r="CI99" s="591"/>
      <c r="CJ99" s="591"/>
      <c r="CK99" s="591"/>
      <c r="CL99" s="591"/>
      <c r="CM99" s="591"/>
      <c r="CN99" s="591"/>
      <c r="CO99" s="591"/>
      <c r="CP99" s="591"/>
      <c r="CQ99" s="591"/>
      <c r="CR99" s="591"/>
      <c r="CS99" s="591"/>
      <c r="CT99" s="591"/>
      <c r="CU99" s="591"/>
      <c r="CV99" s="591"/>
      <c r="CW99" s="591"/>
      <c r="CX99" s="591"/>
      <c r="CY99" s="591"/>
      <c r="CZ99" s="591"/>
      <c r="DA99" s="591"/>
      <c r="DB99" s="591"/>
      <c r="DC99" s="591"/>
      <c r="DD99" s="591"/>
      <c r="DE99" s="591"/>
      <c r="DF99" s="591"/>
      <c r="DG99" s="591"/>
      <c r="DH99" s="591"/>
      <c r="DI99" s="591"/>
      <c r="DJ99" s="591"/>
      <c r="DK99" s="591"/>
      <c r="DL99" s="591"/>
      <c r="DM99" s="591"/>
      <c r="DN99" s="591"/>
      <c r="DO99" s="591"/>
      <c r="DP99" s="591"/>
      <c r="DQ99" s="591"/>
      <c r="DR99" s="591"/>
      <c r="DS99" s="591"/>
      <c r="DT99" s="591"/>
      <c r="DU99" s="591"/>
      <c r="DV99" s="591"/>
      <c r="DW99" s="591"/>
      <c r="DX99" s="591"/>
      <c r="DY99" s="591"/>
      <c r="DZ99" s="591"/>
      <c r="EA99" s="591"/>
      <c r="EB99" s="591"/>
      <c r="EC99" s="591"/>
      <c r="ED99" s="591"/>
      <c r="EE99" s="591"/>
      <c r="EF99" s="591"/>
      <c r="EG99" s="591"/>
      <c r="EH99" s="591"/>
      <c r="EI99" s="591"/>
      <c r="EJ99" s="591"/>
      <c r="EK99" s="591"/>
      <c r="EL99" s="591"/>
      <c r="EM99" s="591"/>
      <c r="EN99" s="591"/>
      <c r="EO99" s="591"/>
      <c r="EP99" s="591"/>
      <c r="EQ99" s="591"/>
      <c r="ER99" s="591"/>
      <c r="ES99" s="591"/>
      <c r="ET99" s="591"/>
      <c r="EU99" s="591"/>
      <c r="EV99" s="591"/>
      <c r="EW99" s="591"/>
      <c r="EX99" s="591"/>
      <c r="EY99" s="591"/>
      <c r="EZ99" s="591"/>
      <c r="FA99" s="591"/>
      <c r="FB99" s="591"/>
      <c r="FC99" s="591"/>
      <c r="FD99" s="591"/>
      <c r="FE99" s="591"/>
      <c r="FF99" s="591"/>
      <c r="FG99" s="591"/>
      <c r="FH99" s="591"/>
      <c r="FI99" s="591"/>
      <c r="FJ99" s="591"/>
      <c r="FK99" s="591"/>
      <c r="FL99" s="591"/>
      <c r="FM99" s="591"/>
      <c r="FN99" s="591"/>
      <c r="FO99" s="591"/>
      <c r="FP99" s="591"/>
      <c r="FQ99" s="591"/>
      <c r="FR99" s="591"/>
      <c r="FS99" s="591"/>
      <c r="FT99" s="591"/>
      <c r="FU99" s="591"/>
      <c r="FV99" s="591"/>
      <c r="FW99" s="591"/>
      <c r="FX99" s="591"/>
      <c r="FY99" s="591"/>
      <c r="FZ99" s="591"/>
      <c r="GA99" s="591"/>
      <c r="GB99" s="591"/>
      <c r="GC99" s="591"/>
      <c r="GD99" s="591"/>
      <c r="GE99" s="591"/>
      <c r="GF99" s="591"/>
      <c r="GG99" s="591"/>
      <c r="GH99" s="591"/>
      <c r="GI99" s="591"/>
      <c r="GJ99" s="591"/>
      <c r="GK99" s="591"/>
      <c r="GL99" s="591"/>
      <c r="GM99" s="591"/>
      <c r="GN99" s="591"/>
      <c r="GO99" s="591"/>
      <c r="GP99" s="591"/>
      <c r="GQ99" s="591"/>
      <c r="GR99" s="591"/>
      <c r="GS99" s="591"/>
      <c r="GT99" s="591"/>
      <c r="GU99" s="591"/>
      <c r="GV99" s="591"/>
      <c r="GW99" s="591"/>
      <c r="GX99" s="591"/>
      <c r="GY99" s="591"/>
      <c r="GZ99" s="591"/>
      <c r="HA99" s="591"/>
      <c r="HB99" s="591"/>
      <c r="HC99" s="591"/>
      <c r="HD99" s="591"/>
      <c r="HE99" s="591"/>
      <c r="HF99" s="591"/>
      <c r="HG99" s="591"/>
      <c r="HH99" s="591"/>
      <c r="HI99" s="591"/>
      <c r="HJ99" s="591"/>
      <c r="HK99" s="591"/>
      <c r="HL99" s="591"/>
      <c r="HM99" s="591"/>
      <c r="HN99" s="591"/>
      <c r="HO99" s="591"/>
      <c r="HP99" s="591"/>
      <c r="HQ99" s="591"/>
      <c r="HR99" s="591"/>
      <c r="HS99" s="591"/>
      <c r="HT99" s="591"/>
      <c r="HU99" s="591"/>
      <c r="HV99" s="591"/>
      <c r="HW99" s="591"/>
      <c r="HX99" s="591"/>
      <c r="HY99" s="591"/>
      <c r="HZ99" s="591"/>
      <c r="IA99" s="591"/>
      <c r="IB99" s="591"/>
      <c r="IC99" s="591"/>
      <c r="ID99" s="591"/>
      <c r="IE99" s="591"/>
      <c r="IF99" s="591"/>
      <c r="IG99" s="591"/>
      <c r="IH99" s="591"/>
      <c r="II99" s="591"/>
      <c r="IJ99" s="591"/>
      <c r="IK99" s="591"/>
      <c r="IL99" s="591"/>
      <c r="IM99" s="591"/>
      <c r="IN99" s="353"/>
      <c r="IO99" s="353"/>
    </row>
    <row r="100" spans="1:249" s="619" customFormat="1" ht="18" customHeight="1">
      <c r="A100" s="964"/>
      <c r="B100" s="669"/>
      <c r="C100" s="669"/>
      <c r="D100" s="594"/>
      <c r="E100" s="965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1"/>
      <c r="BC100" s="591"/>
      <c r="BD100" s="591"/>
      <c r="BE100" s="591"/>
      <c r="BF100" s="591"/>
      <c r="BG100" s="591"/>
      <c r="BH100" s="591"/>
      <c r="BI100" s="591"/>
      <c r="BJ100" s="591"/>
      <c r="BK100" s="591"/>
      <c r="BL100" s="591"/>
      <c r="BM100" s="591"/>
      <c r="BN100" s="591"/>
      <c r="BO100" s="591"/>
      <c r="BP100" s="591"/>
      <c r="BQ100" s="591"/>
      <c r="BR100" s="591"/>
      <c r="BS100" s="591"/>
      <c r="BT100" s="591"/>
      <c r="BU100" s="591"/>
      <c r="BV100" s="591"/>
      <c r="BW100" s="591"/>
      <c r="BX100" s="591"/>
      <c r="BY100" s="591"/>
      <c r="BZ100" s="591"/>
      <c r="CA100" s="591"/>
      <c r="CB100" s="591"/>
      <c r="CC100" s="591"/>
      <c r="CD100" s="591"/>
      <c r="CE100" s="591"/>
      <c r="CF100" s="591"/>
      <c r="CG100" s="591"/>
      <c r="CH100" s="591"/>
      <c r="CI100" s="591"/>
      <c r="CJ100" s="591"/>
      <c r="CK100" s="591"/>
      <c r="CL100" s="591"/>
      <c r="CM100" s="591"/>
      <c r="CN100" s="591"/>
      <c r="CO100" s="591"/>
      <c r="CP100" s="591"/>
      <c r="CQ100" s="591"/>
      <c r="CR100" s="591"/>
      <c r="CS100" s="591"/>
      <c r="CT100" s="591"/>
      <c r="CU100" s="591"/>
      <c r="CV100" s="591"/>
      <c r="CW100" s="591"/>
      <c r="CX100" s="591"/>
      <c r="CY100" s="591"/>
      <c r="CZ100" s="591"/>
      <c r="DA100" s="591"/>
      <c r="DB100" s="591"/>
      <c r="DC100" s="591"/>
      <c r="DD100" s="591"/>
      <c r="DE100" s="591"/>
      <c r="DF100" s="591"/>
      <c r="DG100" s="591"/>
      <c r="DH100" s="591"/>
      <c r="DI100" s="591"/>
      <c r="DJ100" s="591"/>
      <c r="DK100" s="591"/>
      <c r="DL100" s="591"/>
      <c r="DM100" s="591"/>
      <c r="DN100" s="591"/>
      <c r="DO100" s="591"/>
      <c r="DP100" s="591"/>
      <c r="DQ100" s="591"/>
      <c r="DR100" s="591"/>
      <c r="DS100" s="591"/>
      <c r="DT100" s="591"/>
      <c r="DU100" s="591"/>
      <c r="DV100" s="591"/>
      <c r="DW100" s="591"/>
      <c r="DX100" s="591"/>
      <c r="DY100" s="591"/>
      <c r="DZ100" s="591"/>
      <c r="EA100" s="591"/>
      <c r="EB100" s="591"/>
      <c r="EC100" s="591"/>
      <c r="ED100" s="591"/>
      <c r="EE100" s="591"/>
      <c r="EF100" s="591"/>
      <c r="EG100" s="591"/>
      <c r="EH100" s="591"/>
      <c r="EI100" s="591"/>
      <c r="EJ100" s="591"/>
      <c r="EK100" s="591"/>
      <c r="EL100" s="591"/>
      <c r="EM100" s="591"/>
      <c r="EN100" s="591"/>
      <c r="EO100" s="591"/>
      <c r="EP100" s="591"/>
      <c r="EQ100" s="591"/>
      <c r="ER100" s="591"/>
      <c r="ES100" s="591"/>
      <c r="ET100" s="591"/>
      <c r="EU100" s="591"/>
      <c r="EV100" s="591"/>
      <c r="EW100" s="591"/>
      <c r="EX100" s="591"/>
      <c r="EY100" s="591"/>
      <c r="EZ100" s="591"/>
      <c r="FA100" s="591"/>
      <c r="FB100" s="591"/>
      <c r="FC100" s="591"/>
      <c r="FD100" s="591"/>
      <c r="FE100" s="591"/>
      <c r="FF100" s="591"/>
      <c r="FG100" s="591"/>
      <c r="FH100" s="591"/>
      <c r="FI100" s="591"/>
      <c r="FJ100" s="591"/>
      <c r="FK100" s="591"/>
      <c r="FL100" s="591"/>
      <c r="FM100" s="591"/>
      <c r="FN100" s="591"/>
      <c r="FO100" s="591"/>
      <c r="FP100" s="591"/>
      <c r="FQ100" s="591"/>
      <c r="FR100" s="591"/>
      <c r="FS100" s="591"/>
      <c r="FT100" s="591"/>
      <c r="FU100" s="591"/>
      <c r="FV100" s="591"/>
      <c r="FW100" s="591"/>
      <c r="FX100" s="591"/>
      <c r="FY100" s="591"/>
      <c r="FZ100" s="591"/>
      <c r="GA100" s="591"/>
      <c r="GB100" s="591"/>
      <c r="GC100" s="591"/>
      <c r="GD100" s="591"/>
      <c r="GE100" s="591"/>
      <c r="GF100" s="591"/>
      <c r="GG100" s="591"/>
      <c r="GH100" s="591"/>
      <c r="GI100" s="591"/>
      <c r="GJ100" s="591"/>
      <c r="GK100" s="591"/>
      <c r="GL100" s="591"/>
      <c r="GM100" s="591"/>
      <c r="GN100" s="591"/>
      <c r="GO100" s="591"/>
      <c r="GP100" s="591"/>
      <c r="GQ100" s="591"/>
      <c r="GR100" s="591"/>
      <c r="GS100" s="591"/>
      <c r="GT100" s="591"/>
      <c r="GU100" s="591"/>
      <c r="GV100" s="591"/>
      <c r="GW100" s="591"/>
      <c r="GX100" s="591"/>
      <c r="GY100" s="591"/>
      <c r="GZ100" s="591"/>
      <c r="HA100" s="591"/>
      <c r="HB100" s="591"/>
      <c r="HC100" s="591"/>
      <c r="HD100" s="591"/>
      <c r="HE100" s="591"/>
      <c r="HF100" s="591"/>
      <c r="HG100" s="591"/>
      <c r="HH100" s="591"/>
      <c r="HI100" s="591"/>
      <c r="HJ100" s="591"/>
      <c r="HK100" s="591"/>
      <c r="HL100" s="591"/>
      <c r="HM100" s="591"/>
      <c r="HN100" s="591"/>
      <c r="HO100" s="591"/>
      <c r="HP100" s="591"/>
      <c r="HQ100" s="591"/>
      <c r="HR100" s="591"/>
      <c r="HS100" s="591"/>
      <c r="HT100" s="591"/>
      <c r="HU100" s="591"/>
      <c r="HV100" s="591"/>
      <c r="HW100" s="591"/>
      <c r="HX100" s="591"/>
      <c r="HY100" s="591"/>
      <c r="HZ100" s="591"/>
      <c r="IA100" s="591"/>
      <c r="IB100" s="591"/>
      <c r="IC100" s="591"/>
      <c r="ID100" s="591"/>
      <c r="IE100" s="591"/>
      <c r="IF100" s="591"/>
      <c r="IG100" s="591"/>
      <c r="IH100" s="591"/>
      <c r="II100" s="591"/>
      <c r="IJ100" s="591"/>
      <c r="IK100" s="591"/>
      <c r="IL100" s="591"/>
      <c r="IM100" s="591"/>
      <c r="IN100" s="353"/>
      <c r="IO100" s="353"/>
    </row>
    <row r="101" spans="1:249" s="619" customFormat="1" ht="18" customHeight="1">
      <c r="A101" s="964"/>
      <c r="B101" s="669"/>
      <c r="C101" s="669"/>
      <c r="D101" s="594"/>
      <c r="E101" s="965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91"/>
      <c r="AS101" s="591"/>
      <c r="AT101" s="591"/>
      <c r="AU101" s="591"/>
      <c r="AV101" s="591"/>
      <c r="AW101" s="591"/>
      <c r="AX101" s="591"/>
      <c r="AY101" s="591"/>
      <c r="AZ101" s="591"/>
      <c r="BA101" s="591"/>
      <c r="BB101" s="591"/>
      <c r="BC101" s="591"/>
      <c r="BD101" s="591"/>
      <c r="BE101" s="591"/>
      <c r="BF101" s="591"/>
      <c r="BG101" s="591"/>
      <c r="BH101" s="591"/>
      <c r="BI101" s="591"/>
      <c r="BJ101" s="591"/>
      <c r="BK101" s="591"/>
      <c r="BL101" s="591"/>
      <c r="BM101" s="591"/>
      <c r="BN101" s="591"/>
      <c r="BO101" s="591"/>
      <c r="BP101" s="591"/>
      <c r="BQ101" s="591"/>
      <c r="BR101" s="591"/>
      <c r="BS101" s="591"/>
      <c r="BT101" s="591"/>
      <c r="BU101" s="591"/>
      <c r="BV101" s="591"/>
      <c r="BW101" s="591"/>
      <c r="BX101" s="591"/>
      <c r="BY101" s="591"/>
      <c r="BZ101" s="591"/>
      <c r="CA101" s="591"/>
      <c r="CB101" s="591"/>
      <c r="CC101" s="591"/>
      <c r="CD101" s="591"/>
      <c r="CE101" s="591"/>
      <c r="CF101" s="591"/>
      <c r="CG101" s="591"/>
      <c r="CH101" s="591"/>
      <c r="CI101" s="591"/>
      <c r="CJ101" s="591"/>
      <c r="CK101" s="591"/>
      <c r="CL101" s="591"/>
      <c r="CM101" s="591"/>
      <c r="CN101" s="591"/>
      <c r="CO101" s="591"/>
      <c r="CP101" s="591"/>
      <c r="CQ101" s="591"/>
      <c r="CR101" s="591"/>
      <c r="CS101" s="591"/>
      <c r="CT101" s="591"/>
      <c r="CU101" s="591"/>
      <c r="CV101" s="591"/>
      <c r="CW101" s="591"/>
      <c r="CX101" s="591"/>
      <c r="CY101" s="591"/>
      <c r="CZ101" s="591"/>
      <c r="DA101" s="591"/>
      <c r="DB101" s="591"/>
      <c r="DC101" s="591"/>
      <c r="DD101" s="591"/>
      <c r="DE101" s="591"/>
      <c r="DF101" s="591"/>
      <c r="DG101" s="591"/>
      <c r="DH101" s="591"/>
      <c r="DI101" s="591"/>
      <c r="DJ101" s="591"/>
      <c r="DK101" s="591"/>
      <c r="DL101" s="591"/>
      <c r="DM101" s="591"/>
      <c r="DN101" s="591"/>
      <c r="DO101" s="591"/>
      <c r="DP101" s="591"/>
      <c r="DQ101" s="591"/>
      <c r="DR101" s="591"/>
      <c r="DS101" s="591"/>
      <c r="DT101" s="591"/>
      <c r="DU101" s="591"/>
      <c r="DV101" s="591"/>
      <c r="DW101" s="591"/>
      <c r="DX101" s="591"/>
      <c r="DY101" s="591"/>
      <c r="DZ101" s="591"/>
      <c r="EA101" s="591"/>
      <c r="EB101" s="591"/>
      <c r="EC101" s="591"/>
      <c r="ED101" s="591"/>
      <c r="EE101" s="591"/>
      <c r="EF101" s="591"/>
      <c r="EG101" s="591"/>
      <c r="EH101" s="591"/>
      <c r="EI101" s="591"/>
      <c r="EJ101" s="591"/>
      <c r="EK101" s="591"/>
      <c r="EL101" s="591"/>
      <c r="EM101" s="591"/>
      <c r="EN101" s="591"/>
      <c r="EO101" s="591"/>
      <c r="EP101" s="591"/>
      <c r="EQ101" s="591"/>
      <c r="ER101" s="591"/>
      <c r="ES101" s="591"/>
      <c r="ET101" s="591"/>
      <c r="EU101" s="591"/>
      <c r="EV101" s="591"/>
      <c r="EW101" s="591"/>
      <c r="EX101" s="591"/>
      <c r="EY101" s="591"/>
      <c r="EZ101" s="591"/>
      <c r="FA101" s="591"/>
      <c r="FB101" s="591"/>
      <c r="FC101" s="591"/>
      <c r="FD101" s="591"/>
      <c r="FE101" s="591"/>
      <c r="FF101" s="591"/>
      <c r="FG101" s="591"/>
      <c r="FH101" s="591"/>
      <c r="FI101" s="591"/>
      <c r="FJ101" s="591"/>
      <c r="FK101" s="591"/>
      <c r="FL101" s="591"/>
      <c r="FM101" s="591"/>
      <c r="FN101" s="591"/>
      <c r="FO101" s="591"/>
      <c r="FP101" s="591"/>
      <c r="FQ101" s="591"/>
      <c r="FR101" s="591"/>
      <c r="FS101" s="591"/>
      <c r="FT101" s="591"/>
      <c r="FU101" s="591"/>
      <c r="FV101" s="591"/>
      <c r="FW101" s="591"/>
      <c r="FX101" s="591"/>
      <c r="FY101" s="591"/>
      <c r="FZ101" s="591"/>
      <c r="GA101" s="591"/>
      <c r="GB101" s="591"/>
      <c r="GC101" s="591"/>
      <c r="GD101" s="591"/>
      <c r="GE101" s="591"/>
      <c r="GF101" s="591"/>
      <c r="GG101" s="591"/>
      <c r="GH101" s="591"/>
      <c r="GI101" s="591"/>
      <c r="GJ101" s="591"/>
      <c r="GK101" s="591"/>
      <c r="GL101" s="591"/>
      <c r="GM101" s="591"/>
      <c r="GN101" s="591"/>
      <c r="GO101" s="591"/>
      <c r="GP101" s="591"/>
      <c r="GQ101" s="591"/>
      <c r="GR101" s="591"/>
      <c r="GS101" s="591"/>
      <c r="GT101" s="591"/>
      <c r="GU101" s="591"/>
      <c r="GV101" s="591"/>
      <c r="GW101" s="591"/>
      <c r="GX101" s="591"/>
      <c r="GY101" s="591"/>
      <c r="GZ101" s="591"/>
      <c r="HA101" s="591"/>
      <c r="HB101" s="591"/>
      <c r="HC101" s="591"/>
      <c r="HD101" s="591"/>
      <c r="HE101" s="591"/>
      <c r="HF101" s="591"/>
      <c r="HG101" s="591"/>
      <c r="HH101" s="591"/>
      <c r="HI101" s="591"/>
      <c r="HJ101" s="591"/>
      <c r="HK101" s="591"/>
      <c r="HL101" s="591"/>
      <c r="HM101" s="591"/>
      <c r="HN101" s="591"/>
      <c r="HO101" s="591"/>
      <c r="HP101" s="591"/>
      <c r="HQ101" s="591"/>
      <c r="HR101" s="591"/>
      <c r="HS101" s="591"/>
      <c r="HT101" s="591"/>
      <c r="HU101" s="591"/>
      <c r="HV101" s="591"/>
      <c r="HW101" s="591"/>
      <c r="HX101" s="591"/>
      <c r="HY101" s="591"/>
      <c r="HZ101" s="591"/>
      <c r="IA101" s="591"/>
      <c r="IB101" s="591"/>
      <c r="IC101" s="591"/>
      <c r="ID101" s="591"/>
      <c r="IE101" s="591"/>
      <c r="IF101" s="591"/>
      <c r="IG101" s="591"/>
      <c r="IH101" s="591"/>
      <c r="II101" s="591"/>
      <c r="IJ101" s="591"/>
      <c r="IK101" s="591"/>
      <c r="IL101" s="591"/>
      <c r="IM101" s="591"/>
      <c r="IN101" s="353"/>
      <c r="IO101" s="353"/>
    </row>
    <row r="102" spans="1:249" s="619" customFormat="1" ht="18" customHeight="1">
      <c r="A102" s="964"/>
      <c r="B102" s="669"/>
      <c r="C102" s="669"/>
      <c r="D102" s="594"/>
      <c r="E102" s="965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91"/>
      <c r="AS102" s="591"/>
      <c r="AT102" s="591"/>
      <c r="AU102" s="591"/>
      <c r="AV102" s="591"/>
      <c r="AW102" s="591"/>
      <c r="AX102" s="591"/>
      <c r="AY102" s="591"/>
      <c r="AZ102" s="591"/>
      <c r="BA102" s="591"/>
      <c r="BB102" s="591"/>
      <c r="BC102" s="591"/>
      <c r="BD102" s="591"/>
      <c r="BE102" s="591"/>
      <c r="BF102" s="591"/>
      <c r="BG102" s="591"/>
      <c r="BH102" s="591"/>
      <c r="BI102" s="591"/>
      <c r="BJ102" s="591"/>
      <c r="BK102" s="591"/>
      <c r="BL102" s="591"/>
      <c r="BM102" s="591"/>
      <c r="BN102" s="591"/>
      <c r="BO102" s="591"/>
      <c r="BP102" s="591"/>
      <c r="BQ102" s="591"/>
      <c r="BR102" s="591"/>
      <c r="BS102" s="591"/>
      <c r="BT102" s="591"/>
      <c r="BU102" s="591"/>
      <c r="BV102" s="591"/>
      <c r="BW102" s="591"/>
      <c r="BX102" s="591"/>
      <c r="BY102" s="591"/>
      <c r="BZ102" s="591"/>
      <c r="CA102" s="591"/>
      <c r="CB102" s="591"/>
      <c r="CC102" s="591"/>
      <c r="CD102" s="591"/>
      <c r="CE102" s="591"/>
      <c r="CF102" s="591"/>
      <c r="CG102" s="591"/>
      <c r="CH102" s="591"/>
      <c r="CI102" s="591"/>
      <c r="CJ102" s="591"/>
      <c r="CK102" s="591"/>
      <c r="CL102" s="591"/>
      <c r="CM102" s="591"/>
      <c r="CN102" s="591"/>
      <c r="CO102" s="591"/>
      <c r="CP102" s="591"/>
      <c r="CQ102" s="591"/>
      <c r="CR102" s="591"/>
      <c r="CS102" s="591"/>
      <c r="CT102" s="591"/>
      <c r="CU102" s="591"/>
      <c r="CV102" s="591"/>
      <c r="CW102" s="591"/>
      <c r="CX102" s="591"/>
      <c r="CY102" s="591"/>
      <c r="CZ102" s="591"/>
      <c r="DA102" s="591"/>
      <c r="DB102" s="591"/>
      <c r="DC102" s="591"/>
      <c r="DD102" s="591"/>
      <c r="DE102" s="591"/>
      <c r="DF102" s="591"/>
      <c r="DG102" s="591"/>
      <c r="DH102" s="591"/>
      <c r="DI102" s="591"/>
      <c r="DJ102" s="591"/>
      <c r="DK102" s="591"/>
      <c r="DL102" s="591"/>
      <c r="DM102" s="591"/>
      <c r="DN102" s="591"/>
      <c r="DO102" s="591"/>
      <c r="DP102" s="591"/>
      <c r="DQ102" s="591"/>
      <c r="DR102" s="591"/>
      <c r="DS102" s="591"/>
      <c r="DT102" s="591"/>
      <c r="DU102" s="591"/>
      <c r="DV102" s="591"/>
      <c r="DW102" s="591"/>
      <c r="DX102" s="591"/>
      <c r="DY102" s="591"/>
      <c r="DZ102" s="591"/>
      <c r="EA102" s="591"/>
      <c r="EB102" s="591"/>
      <c r="EC102" s="591"/>
      <c r="ED102" s="591"/>
      <c r="EE102" s="591"/>
      <c r="EF102" s="591"/>
      <c r="EG102" s="591"/>
      <c r="EH102" s="591"/>
      <c r="EI102" s="591"/>
      <c r="EJ102" s="591"/>
      <c r="EK102" s="591"/>
      <c r="EL102" s="591"/>
      <c r="EM102" s="591"/>
      <c r="EN102" s="591"/>
      <c r="EO102" s="591"/>
      <c r="EP102" s="591"/>
      <c r="EQ102" s="591"/>
      <c r="ER102" s="591"/>
      <c r="ES102" s="591"/>
      <c r="ET102" s="591"/>
      <c r="EU102" s="591"/>
      <c r="EV102" s="591"/>
      <c r="EW102" s="591"/>
      <c r="EX102" s="591"/>
      <c r="EY102" s="591"/>
      <c r="EZ102" s="591"/>
      <c r="FA102" s="591"/>
      <c r="FB102" s="591"/>
      <c r="FC102" s="591"/>
      <c r="FD102" s="591"/>
      <c r="FE102" s="591"/>
      <c r="FF102" s="591"/>
      <c r="FG102" s="591"/>
      <c r="FH102" s="591"/>
      <c r="FI102" s="591"/>
      <c r="FJ102" s="591"/>
      <c r="FK102" s="591"/>
      <c r="FL102" s="591"/>
      <c r="FM102" s="591"/>
      <c r="FN102" s="591"/>
      <c r="FO102" s="591"/>
      <c r="FP102" s="591"/>
      <c r="FQ102" s="591"/>
      <c r="FR102" s="591"/>
      <c r="FS102" s="591"/>
      <c r="FT102" s="591"/>
      <c r="FU102" s="591"/>
      <c r="FV102" s="591"/>
      <c r="FW102" s="591"/>
      <c r="FX102" s="591"/>
      <c r="FY102" s="591"/>
      <c r="FZ102" s="591"/>
      <c r="GA102" s="591"/>
      <c r="GB102" s="591"/>
      <c r="GC102" s="591"/>
      <c r="GD102" s="591"/>
      <c r="GE102" s="591"/>
      <c r="GF102" s="591"/>
      <c r="GG102" s="591"/>
      <c r="GH102" s="591"/>
      <c r="GI102" s="591"/>
      <c r="GJ102" s="591"/>
      <c r="GK102" s="591"/>
      <c r="GL102" s="591"/>
      <c r="GM102" s="591"/>
      <c r="GN102" s="591"/>
      <c r="GO102" s="591"/>
      <c r="GP102" s="591"/>
      <c r="GQ102" s="591"/>
      <c r="GR102" s="591"/>
      <c r="GS102" s="591"/>
      <c r="GT102" s="591"/>
      <c r="GU102" s="591"/>
      <c r="GV102" s="591"/>
      <c r="GW102" s="591"/>
      <c r="GX102" s="591"/>
      <c r="GY102" s="591"/>
      <c r="GZ102" s="591"/>
      <c r="HA102" s="591"/>
      <c r="HB102" s="591"/>
      <c r="HC102" s="591"/>
      <c r="HD102" s="591"/>
      <c r="HE102" s="591"/>
      <c r="HF102" s="591"/>
      <c r="HG102" s="591"/>
      <c r="HH102" s="591"/>
      <c r="HI102" s="591"/>
      <c r="HJ102" s="591"/>
      <c r="HK102" s="591"/>
      <c r="HL102" s="591"/>
      <c r="HM102" s="591"/>
      <c r="HN102" s="591"/>
      <c r="HO102" s="591"/>
      <c r="HP102" s="591"/>
      <c r="HQ102" s="591"/>
      <c r="HR102" s="591"/>
      <c r="HS102" s="591"/>
      <c r="HT102" s="591"/>
      <c r="HU102" s="591"/>
      <c r="HV102" s="591"/>
      <c r="HW102" s="591"/>
      <c r="HX102" s="591"/>
      <c r="HY102" s="591"/>
      <c r="HZ102" s="591"/>
      <c r="IA102" s="591"/>
      <c r="IB102" s="591"/>
      <c r="IC102" s="591"/>
      <c r="ID102" s="591"/>
      <c r="IE102" s="591"/>
      <c r="IF102" s="591"/>
      <c r="IG102" s="591"/>
      <c r="IH102" s="591"/>
      <c r="II102" s="591"/>
      <c r="IJ102" s="591"/>
      <c r="IK102" s="591"/>
      <c r="IL102" s="591"/>
      <c r="IM102" s="591"/>
      <c r="IN102" s="353"/>
      <c r="IO102" s="353"/>
    </row>
    <row r="103" spans="1:249" s="619" customFormat="1" ht="18" customHeight="1">
      <c r="A103" s="964"/>
      <c r="B103" s="669"/>
      <c r="C103" s="669"/>
      <c r="D103" s="594"/>
      <c r="E103" s="965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91"/>
      <c r="AS103" s="591"/>
      <c r="AT103" s="591"/>
      <c r="AU103" s="591"/>
      <c r="AV103" s="591"/>
      <c r="AW103" s="591"/>
      <c r="AX103" s="591"/>
      <c r="AY103" s="591"/>
      <c r="AZ103" s="591"/>
      <c r="BA103" s="591"/>
      <c r="BB103" s="591"/>
      <c r="BC103" s="591"/>
      <c r="BD103" s="591"/>
      <c r="BE103" s="591"/>
      <c r="BF103" s="591"/>
      <c r="BG103" s="591"/>
      <c r="BH103" s="591"/>
      <c r="BI103" s="591"/>
      <c r="BJ103" s="591"/>
      <c r="BK103" s="591"/>
      <c r="BL103" s="591"/>
      <c r="BM103" s="591"/>
      <c r="BN103" s="591"/>
      <c r="BO103" s="591"/>
      <c r="BP103" s="591"/>
      <c r="BQ103" s="591"/>
      <c r="BR103" s="591"/>
      <c r="BS103" s="591"/>
      <c r="BT103" s="591"/>
      <c r="BU103" s="591"/>
      <c r="BV103" s="591"/>
      <c r="BW103" s="591"/>
      <c r="BX103" s="591"/>
      <c r="BY103" s="591"/>
      <c r="BZ103" s="591"/>
      <c r="CA103" s="591"/>
      <c r="CB103" s="591"/>
      <c r="CC103" s="591"/>
      <c r="CD103" s="591"/>
      <c r="CE103" s="591"/>
      <c r="CF103" s="591"/>
      <c r="CG103" s="591"/>
      <c r="CH103" s="591"/>
      <c r="CI103" s="591"/>
      <c r="CJ103" s="591"/>
      <c r="CK103" s="591"/>
      <c r="CL103" s="591"/>
      <c r="CM103" s="591"/>
      <c r="CN103" s="591"/>
      <c r="CO103" s="591"/>
      <c r="CP103" s="591"/>
      <c r="CQ103" s="591"/>
      <c r="CR103" s="591"/>
      <c r="CS103" s="591"/>
      <c r="CT103" s="591"/>
      <c r="CU103" s="591"/>
      <c r="CV103" s="591"/>
      <c r="CW103" s="591"/>
      <c r="CX103" s="591"/>
      <c r="CY103" s="591"/>
      <c r="CZ103" s="591"/>
      <c r="DA103" s="591"/>
      <c r="DB103" s="591"/>
      <c r="DC103" s="591"/>
      <c r="DD103" s="591"/>
      <c r="DE103" s="591"/>
      <c r="DF103" s="591"/>
      <c r="DG103" s="591"/>
      <c r="DH103" s="591"/>
      <c r="DI103" s="591"/>
      <c r="DJ103" s="591"/>
      <c r="DK103" s="591"/>
      <c r="DL103" s="591"/>
      <c r="DM103" s="591"/>
      <c r="DN103" s="591"/>
      <c r="DO103" s="591"/>
      <c r="DP103" s="591"/>
      <c r="DQ103" s="591"/>
      <c r="DR103" s="591"/>
      <c r="DS103" s="591"/>
      <c r="DT103" s="591"/>
      <c r="DU103" s="591"/>
      <c r="DV103" s="591"/>
      <c r="DW103" s="591"/>
      <c r="DX103" s="591"/>
      <c r="DY103" s="591"/>
      <c r="DZ103" s="591"/>
      <c r="EA103" s="591"/>
      <c r="EB103" s="591"/>
      <c r="EC103" s="591"/>
      <c r="ED103" s="591"/>
      <c r="EE103" s="591"/>
      <c r="EF103" s="591"/>
      <c r="EG103" s="591"/>
      <c r="EH103" s="591"/>
      <c r="EI103" s="591"/>
      <c r="EJ103" s="591"/>
      <c r="EK103" s="591"/>
      <c r="EL103" s="591"/>
      <c r="EM103" s="591"/>
      <c r="EN103" s="591"/>
      <c r="EO103" s="591"/>
      <c r="EP103" s="591"/>
      <c r="EQ103" s="591"/>
      <c r="ER103" s="591"/>
      <c r="ES103" s="591"/>
      <c r="ET103" s="591"/>
      <c r="EU103" s="591"/>
      <c r="EV103" s="591"/>
      <c r="EW103" s="591"/>
      <c r="EX103" s="591"/>
      <c r="EY103" s="591"/>
      <c r="EZ103" s="591"/>
      <c r="FA103" s="591"/>
      <c r="FB103" s="591"/>
      <c r="FC103" s="591"/>
      <c r="FD103" s="591"/>
      <c r="FE103" s="591"/>
      <c r="FF103" s="591"/>
      <c r="FG103" s="591"/>
      <c r="FH103" s="591"/>
      <c r="FI103" s="591"/>
      <c r="FJ103" s="591"/>
      <c r="FK103" s="591"/>
      <c r="FL103" s="591"/>
      <c r="FM103" s="591"/>
      <c r="FN103" s="591"/>
      <c r="FO103" s="591"/>
      <c r="FP103" s="591"/>
      <c r="FQ103" s="591"/>
      <c r="FR103" s="591"/>
      <c r="FS103" s="591"/>
      <c r="FT103" s="591"/>
      <c r="FU103" s="591"/>
      <c r="FV103" s="591"/>
      <c r="FW103" s="591"/>
      <c r="FX103" s="591"/>
      <c r="FY103" s="591"/>
      <c r="FZ103" s="591"/>
      <c r="GA103" s="591"/>
      <c r="GB103" s="591"/>
      <c r="GC103" s="591"/>
      <c r="GD103" s="591"/>
      <c r="GE103" s="591"/>
      <c r="GF103" s="591"/>
      <c r="GG103" s="591"/>
      <c r="GH103" s="591"/>
      <c r="GI103" s="591"/>
      <c r="GJ103" s="591"/>
      <c r="GK103" s="591"/>
      <c r="GL103" s="591"/>
      <c r="GM103" s="591"/>
      <c r="GN103" s="591"/>
      <c r="GO103" s="591"/>
      <c r="GP103" s="591"/>
      <c r="GQ103" s="591"/>
      <c r="GR103" s="591"/>
      <c r="GS103" s="591"/>
      <c r="GT103" s="591"/>
      <c r="GU103" s="591"/>
      <c r="GV103" s="591"/>
      <c r="GW103" s="591"/>
      <c r="GX103" s="591"/>
      <c r="GY103" s="591"/>
      <c r="GZ103" s="591"/>
      <c r="HA103" s="591"/>
      <c r="HB103" s="591"/>
      <c r="HC103" s="591"/>
      <c r="HD103" s="591"/>
      <c r="HE103" s="591"/>
      <c r="HF103" s="591"/>
      <c r="HG103" s="591"/>
      <c r="HH103" s="591"/>
      <c r="HI103" s="591"/>
      <c r="HJ103" s="591"/>
      <c r="HK103" s="591"/>
      <c r="HL103" s="591"/>
      <c r="HM103" s="591"/>
      <c r="HN103" s="591"/>
      <c r="HO103" s="591"/>
      <c r="HP103" s="591"/>
      <c r="HQ103" s="591"/>
      <c r="HR103" s="591"/>
      <c r="HS103" s="591"/>
      <c r="HT103" s="591"/>
      <c r="HU103" s="591"/>
      <c r="HV103" s="591"/>
      <c r="HW103" s="591"/>
      <c r="HX103" s="591"/>
      <c r="HY103" s="591"/>
      <c r="HZ103" s="591"/>
      <c r="IA103" s="591"/>
      <c r="IB103" s="591"/>
      <c r="IC103" s="591"/>
      <c r="ID103" s="591"/>
      <c r="IE103" s="591"/>
      <c r="IF103" s="591"/>
      <c r="IG103" s="591"/>
      <c r="IH103" s="591"/>
      <c r="II103" s="591"/>
      <c r="IJ103" s="591"/>
      <c r="IK103" s="591"/>
      <c r="IL103" s="591"/>
      <c r="IM103" s="591"/>
      <c r="IN103" s="353"/>
      <c r="IO103" s="353"/>
    </row>
    <row r="104" spans="1:249" s="619" customFormat="1" ht="18" customHeight="1">
      <c r="A104" s="964"/>
      <c r="B104" s="669"/>
      <c r="C104" s="669"/>
      <c r="D104" s="594"/>
      <c r="E104" s="965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91"/>
      <c r="AB104" s="591"/>
      <c r="AC104" s="591"/>
      <c r="AD104" s="591"/>
      <c r="AE104" s="591"/>
      <c r="AF104" s="591"/>
      <c r="AG104" s="591"/>
      <c r="AH104" s="591"/>
      <c r="AI104" s="591"/>
      <c r="AJ104" s="591"/>
      <c r="AK104" s="591"/>
      <c r="AL104" s="591"/>
      <c r="AM104" s="591"/>
      <c r="AN104" s="591"/>
      <c r="AO104" s="591"/>
      <c r="AP104" s="591"/>
      <c r="AQ104" s="591"/>
      <c r="AR104" s="591"/>
      <c r="AS104" s="591"/>
      <c r="AT104" s="591"/>
      <c r="AU104" s="591"/>
      <c r="AV104" s="591"/>
      <c r="AW104" s="591"/>
      <c r="AX104" s="591"/>
      <c r="AY104" s="591"/>
      <c r="AZ104" s="591"/>
      <c r="BA104" s="591"/>
      <c r="BB104" s="591"/>
      <c r="BC104" s="591"/>
      <c r="BD104" s="591"/>
      <c r="BE104" s="591"/>
      <c r="BF104" s="591"/>
      <c r="BG104" s="591"/>
      <c r="BH104" s="591"/>
      <c r="BI104" s="591"/>
      <c r="BJ104" s="591"/>
      <c r="BK104" s="591"/>
      <c r="BL104" s="591"/>
      <c r="BM104" s="591"/>
      <c r="BN104" s="591"/>
      <c r="BO104" s="591"/>
      <c r="BP104" s="591"/>
      <c r="BQ104" s="591"/>
      <c r="BR104" s="591"/>
      <c r="BS104" s="591"/>
      <c r="BT104" s="591"/>
      <c r="BU104" s="591"/>
      <c r="BV104" s="591"/>
      <c r="BW104" s="591"/>
      <c r="BX104" s="591"/>
      <c r="BY104" s="591"/>
      <c r="BZ104" s="591"/>
      <c r="CA104" s="591"/>
      <c r="CB104" s="591"/>
      <c r="CC104" s="591"/>
      <c r="CD104" s="591"/>
      <c r="CE104" s="591"/>
      <c r="CF104" s="591"/>
      <c r="CG104" s="591"/>
      <c r="CH104" s="591"/>
      <c r="CI104" s="591"/>
      <c r="CJ104" s="591"/>
      <c r="CK104" s="591"/>
      <c r="CL104" s="591"/>
      <c r="CM104" s="591"/>
      <c r="CN104" s="591"/>
      <c r="CO104" s="591"/>
      <c r="CP104" s="591"/>
      <c r="CQ104" s="591"/>
      <c r="CR104" s="591"/>
      <c r="CS104" s="591"/>
      <c r="CT104" s="591"/>
      <c r="CU104" s="591"/>
      <c r="CV104" s="591"/>
      <c r="CW104" s="591"/>
      <c r="CX104" s="591"/>
      <c r="CY104" s="591"/>
      <c r="CZ104" s="591"/>
      <c r="DA104" s="591"/>
      <c r="DB104" s="591"/>
      <c r="DC104" s="591"/>
      <c r="DD104" s="591"/>
      <c r="DE104" s="591"/>
      <c r="DF104" s="591"/>
      <c r="DG104" s="591"/>
      <c r="DH104" s="591"/>
      <c r="DI104" s="591"/>
      <c r="DJ104" s="591"/>
      <c r="DK104" s="591"/>
      <c r="DL104" s="591"/>
      <c r="DM104" s="591"/>
      <c r="DN104" s="591"/>
      <c r="DO104" s="591"/>
      <c r="DP104" s="591"/>
      <c r="DQ104" s="591"/>
      <c r="DR104" s="591"/>
      <c r="DS104" s="591"/>
      <c r="DT104" s="591"/>
      <c r="DU104" s="591"/>
      <c r="DV104" s="591"/>
      <c r="DW104" s="591"/>
      <c r="DX104" s="591"/>
      <c r="DY104" s="591"/>
      <c r="DZ104" s="591"/>
      <c r="EA104" s="591"/>
      <c r="EB104" s="591"/>
      <c r="EC104" s="591"/>
      <c r="ED104" s="591"/>
      <c r="EE104" s="591"/>
      <c r="EF104" s="591"/>
      <c r="EG104" s="591"/>
      <c r="EH104" s="591"/>
      <c r="EI104" s="591"/>
      <c r="EJ104" s="591"/>
      <c r="EK104" s="591"/>
      <c r="EL104" s="591"/>
      <c r="EM104" s="591"/>
      <c r="EN104" s="591"/>
      <c r="EO104" s="591"/>
      <c r="EP104" s="591"/>
      <c r="EQ104" s="591"/>
      <c r="ER104" s="591"/>
      <c r="ES104" s="591"/>
      <c r="ET104" s="591"/>
      <c r="EU104" s="591"/>
      <c r="EV104" s="591"/>
      <c r="EW104" s="591"/>
      <c r="EX104" s="591"/>
      <c r="EY104" s="591"/>
      <c r="EZ104" s="591"/>
      <c r="FA104" s="591"/>
      <c r="FB104" s="591"/>
      <c r="FC104" s="591"/>
      <c r="FD104" s="591"/>
      <c r="FE104" s="591"/>
      <c r="FF104" s="591"/>
      <c r="FG104" s="591"/>
      <c r="FH104" s="591"/>
      <c r="FI104" s="591"/>
      <c r="FJ104" s="591"/>
      <c r="FK104" s="591"/>
      <c r="FL104" s="591"/>
      <c r="FM104" s="591"/>
      <c r="FN104" s="591"/>
      <c r="FO104" s="591"/>
      <c r="FP104" s="591"/>
      <c r="FQ104" s="591"/>
      <c r="FR104" s="591"/>
      <c r="FS104" s="591"/>
      <c r="FT104" s="591"/>
      <c r="FU104" s="591"/>
      <c r="FV104" s="591"/>
      <c r="FW104" s="591"/>
      <c r="FX104" s="591"/>
      <c r="FY104" s="591"/>
      <c r="FZ104" s="591"/>
      <c r="GA104" s="591"/>
      <c r="GB104" s="591"/>
      <c r="GC104" s="591"/>
      <c r="GD104" s="591"/>
      <c r="GE104" s="591"/>
      <c r="GF104" s="591"/>
      <c r="GG104" s="591"/>
      <c r="GH104" s="591"/>
      <c r="GI104" s="591"/>
      <c r="GJ104" s="591"/>
      <c r="GK104" s="591"/>
      <c r="GL104" s="591"/>
      <c r="GM104" s="591"/>
      <c r="GN104" s="591"/>
      <c r="GO104" s="591"/>
      <c r="GP104" s="591"/>
      <c r="GQ104" s="591"/>
      <c r="GR104" s="591"/>
      <c r="GS104" s="591"/>
      <c r="GT104" s="591"/>
      <c r="GU104" s="591"/>
      <c r="GV104" s="591"/>
      <c r="GW104" s="591"/>
      <c r="GX104" s="591"/>
      <c r="GY104" s="591"/>
      <c r="GZ104" s="591"/>
      <c r="HA104" s="591"/>
      <c r="HB104" s="591"/>
      <c r="HC104" s="591"/>
      <c r="HD104" s="591"/>
      <c r="HE104" s="591"/>
      <c r="HF104" s="591"/>
      <c r="HG104" s="591"/>
      <c r="HH104" s="591"/>
      <c r="HI104" s="591"/>
      <c r="HJ104" s="591"/>
      <c r="HK104" s="591"/>
      <c r="HL104" s="591"/>
      <c r="HM104" s="591"/>
      <c r="HN104" s="591"/>
      <c r="HO104" s="591"/>
      <c r="HP104" s="591"/>
      <c r="HQ104" s="591"/>
      <c r="HR104" s="591"/>
      <c r="HS104" s="591"/>
      <c r="HT104" s="591"/>
      <c r="HU104" s="591"/>
      <c r="HV104" s="591"/>
      <c r="HW104" s="591"/>
      <c r="HX104" s="591"/>
      <c r="HY104" s="591"/>
      <c r="HZ104" s="591"/>
      <c r="IA104" s="591"/>
      <c r="IB104" s="591"/>
      <c r="IC104" s="591"/>
      <c r="ID104" s="591"/>
      <c r="IE104" s="591"/>
      <c r="IF104" s="591"/>
      <c r="IG104" s="591"/>
      <c r="IH104" s="591"/>
      <c r="II104" s="591"/>
      <c r="IJ104" s="591"/>
      <c r="IK104" s="591"/>
      <c r="IL104" s="591"/>
      <c r="IM104" s="591"/>
      <c r="IN104" s="353"/>
      <c r="IO104" s="353"/>
    </row>
    <row r="105" spans="1:249" s="619" customFormat="1" ht="18" customHeight="1">
      <c r="A105" s="964"/>
      <c r="B105" s="669"/>
      <c r="C105" s="669"/>
      <c r="D105" s="594"/>
      <c r="E105" s="965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91"/>
      <c r="AJ105" s="591"/>
      <c r="AK105" s="591"/>
      <c r="AL105" s="591"/>
      <c r="AM105" s="591"/>
      <c r="AN105" s="591"/>
      <c r="AO105" s="591"/>
      <c r="AP105" s="591"/>
      <c r="AQ105" s="591"/>
      <c r="AR105" s="591"/>
      <c r="AS105" s="591"/>
      <c r="AT105" s="591"/>
      <c r="AU105" s="591"/>
      <c r="AV105" s="591"/>
      <c r="AW105" s="591"/>
      <c r="AX105" s="591"/>
      <c r="AY105" s="591"/>
      <c r="AZ105" s="591"/>
      <c r="BA105" s="591"/>
      <c r="BB105" s="591"/>
      <c r="BC105" s="591"/>
      <c r="BD105" s="591"/>
      <c r="BE105" s="591"/>
      <c r="BF105" s="591"/>
      <c r="BG105" s="591"/>
      <c r="BH105" s="591"/>
      <c r="BI105" s="591"/>
      <c r="BJ105" s="591"/>
      <c r="BK105" s="591"/>
      <c r="BL105" s="591"/>
      <c r="BM105" s="591"/>
      <c r="BN105" s="591"/>
      <c r="BO105" s="591"/>
      <c r="BP105" s="591"/>
      <c r="BQ105" s="591"/>
      <c r="BR105" s="591"/>
      <c r="BS105" s="591"/>
      <c r="BT105" s="591"/>
      <c r="BU105" s="591"/>
      <c r="BV105" s="591"/>
      <c r="BW105" s="591"/>
      <c r="BX105" s="591"/>
      <c r="BY105" s="591"/>
      <c r="BZ105" s="591"/>
      <c r="CA105" s="591"/>
      <c r="CB105" s="591"/>
      <c r="CC105" s="591"/>
      <c r="CD105" s="591"/>
      <c r="CE105" s="591"/>
      <c r="CF105" s="591"/>
      <c r="CG105" s="591"/>
      <c r="CH105" s="591"/>
      <c r="CI105" s="591"/>
      <c r="CJ105" s="591"/>
      <c r="CK105" s="591"/>
      <c r="CL105" s="591"/>
      <c r="CM105" s="591"/>
      <c r="CN105" s="591"/>
      <c r="CO105" s="591"/>
      <c r="CP105" s="591"/>
      <c r="CQ105" s="591"/>
      <c r="CR105" s="591"/>
      <c r="CS105" s="591"/>
      <c r="CT105" s="591"/>
      <c r="CU105" s="591"/>
      <c r="CV105" s="591"/>
      <c r="CW105" s="591"/>
      <c r="CX105" s="591"/>
      <c r="CY105" s="591"/>
      <c r="CZ105" s="591"/>
      <c r="DA105" s="591"/>
      <c r="DB105" s="591"/>
      <c r="DC105" s="591"/>
      <c r="DD105" s="591"/>
      <c r="DE105" s="591"/>
      <c r="DF105" s="591"/>
      <c r="DG105" s="591"/>
      <c r="DH105" s="591"/>
      <c r="DI105" s="591"/>
      <c r="DJ105" s="591"/>
      <c r="DK105" s="591"/>
      <c r="DL105" s="591"/>
      <c r="DM105" s="591"/>
      <c r="DN105" s="591"/>
      <c r="DO105" s="591"/>
      <c r="DP105" s="591"/>
      <c r="DQ105" s="591"/>
      <c r="DR105" s="591"/>
      <c r="DS105" s="591"/>
      <c r="DT105" s="591"/>
      <c r="DU105" s="591"/>
      <c r="DV105" s="591"/>
      <c r="DW105" s="591"/>
      <c r="DX105" s="591"/>
      <c r="DY105" s="591"/>
      <c r="DZ105" s="591"/>
      <c r="EA105" s="591"/>
      <c r="EB105" s="591"/>
      <c r="EC105" s="591"/>
      <c r="ED105" s="591"/>
      <c r="EE105" s="591"/>
      <c r="EF105" s="591"/>
      <c r="EG105" s="591"/>
      <c r="EH105" s="591"/>
      <c r="EI105" s="591"/>
      <c r="EJ105" s="591"/>
      <c r="EK105" s="591"/>
      <c r="EL105" s="591"/>
      <c r="EM105" s="591"/>
      <c r="EN105" s="591"/>
      <c r="EO105" s="591"/>
      <c r="EP105" s="591"/>
      <c r="EQ105" s="591"/>
      <c r="ER105" s="591"/>
      <c r="ES105" s="591"/>
      <c r="ET105" s="591"/>
      <c r="EU105" s="591"/>
      <c r="EV105" s="591"/>
      <c r="EW105" s="591"/>
      <c r="EX105" s="591"/>
      <c r="EY105" s="591"/>
      <c r="EZ105" s="591"/>
      <c r="FA105" s="591"/>
      <c r="FB105" s="591"/>
      <c r="FC105" s="591"/>
      <c r="FD105" s="591"/>
      <c r="FE105" s="591"/>
      <c r="FF105" s="591"/>
      <c r="FG105" s="591"/>
      <c r="FH105" s="591"/>
      <c r="FI105" s="591"/>
      <c r="FJ105" s="591"/>
      <c r="FK105" s="591"/>
      <c r="FL105" s="591"/>
      <c r="FM105" s="591"/>
      <c r="FN105" s="591"/>
      <c r="FO105" s="591"/>
      <c r="FP105" s="591"/>
      <c r="FQ105" s="591"/>
      <c r="FR105" s="591"/>
      <c r="FS105" s="591"/>
      <c r="FT105" s="591"/>
      <c r="FU105" s="591"/>
      <c r="FV105" s="591"/>
      <c r="FW105" s="591"/>
      <c r="FX105" s="591"/>
      <c r="FY105" s="591"/>
      <c r="FZ105" s="591"/>
      <c r="GA105" s="591"/>
      <c r="GB105" s="591"/>
      <c r="GC105" s="591"/>
      <c r="GD105" s="591"/>
      <c r="GE105" s="591"/>
      <c r="GF105" s="591"/>
      <c r="GG105" s="591"/>
      <c r="GH105" s="591"/>
      <c r="GI105" s="591"/>
      <c r="GJ105" s="591"/>
      <c r="GK105" s="591"/>
      <c r="GL105" s="591"/>
      <c r="GM105" s="591"/>
      <c r="GN105" s="591"/>
      <c r="GO105" s="591"/>
      <c r="GP105" s="591"/>
      <c r="GQ105" s="591"/>
      <c r="GR105" s="591"/>
      <c r="GS105" s="591"/>
      <c r="GT105" s="591"/>
      <c r="GU105" s="591"/>
      <c r="GV105" s="591"/>
      <c r="GW105" s="591"/>
      <c r="GX105" s="591"/>
      <c r="GY105" s="591"/>
      <c r="GZ105" s="591"/>
      <c r="HA105" s="591"/>
      <c r="HB105" s="591"/>
      <c r="HC105" s="591"/>
      <c r="HD105" s="591"/>
      <c r="HE105" s="591"/>
      <c r="HF105" s="591"/>
      <c r="HG105" s="591"/>
      <c r="HH105" s="591"/>
      <c r="HI105" s="591"/>
      <c r="HJ105" s="591"/>
      <c r="HK105" s="591"/>
      <c r="HL105" s="591"/>
      <c r="HM105" s="591"/>
      <c r="HN105" s="591"/>
      <c r="HO105" s="591"/>
      <c r="HP105" s="591"/>
      <c r="HQ105" s="591"/>
      <c r="HR105" s="591"/>
      <c r="HS105" s="591"/>
      <c r="HT105" s="591"/>
      <c r="HU105" s="591"/>
      <c r="HV105" s="591"/>
      <c r="HW105" s="591"/>
      <c r="HX105" s="591"/>
      <c r="HY105" s="591"/>
      <c r="HZ105" s="591"/>
      <c r="IA105" s="591"/>
      <c r="IB105" s="591"/>
      <c r="IC105" s="591"/>
      <c r="ID105" s="591"/>
      <c r="IE105" s="591"/>
      <c r="IF105" s="591"/>
      <c r="IG105" s="591"/>
      <c r="IH105" s="591"/>
      <c r="II105" s="591"/>
      <c r="IJ105" s="591"/>
      <c r="IK105" s="591"/>
      <c r="IL105" s="591"/>
      <c r="IM105" s="591"/>
      <c r="IN105" s="353"/>
      <c r="IO105" s="353"/>
    </row>
    <row r="106" spans="1:249" s="619" customFormat="1" ht="18" customHeight="1">
      <c r="A106" s="964"/>
      <c r="B106" s="669"/>
      <c r="C106" s="669"/>
      <c r="D106" s="594"/>
      <c r="E106" s="965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1"/>
      <c r="BC106" s="591"/>
      <c r="BD106" s="591"/>
      <c r="BE106" s="591"/>
      <c r="BF106" s="591"/>
      <c r="BG106" s="591"/>
      <c r="BH106" s="591"/>
      <c r="BI106" s="591"/>
      <c r="BJ106" s="591"/>
      <c r="BK106" s="591"/>
      <c r="BL106" s="591"/>
      <c r="BM106" s="591"/>
      <c r="BN106" s="591"/>
      <c r="BO106" s="591"/>
      <c r="BP106" s="591"/>
      <c r="BQ106" s="591"/>
      <c r="BR106" s="591"/>
      <c r="BS106" s="591"/>
      <c r="BT106" s="591"/>
      <c r="BU106" s="591"/>
      <c r="BV106" s="591"/>
      <c r="BW106" s="591"/>
      <c r="BX106" s="591"/>
      <c r="BY106" s="591"/>
      <c r="BZ106" s="591"/>
      <c r="CA106" s="591"/>
      <c r="CB106" s="591"/>
      <c r="CC106" s="591"/>
      <c r="CD106" s="591"/>
      <c r="CE106" s="591"/>
      <c r="CF106" s="591"/>
      <c r="CG106" s="591"/>
      <c r="CH106" s="591"/>
      <c r="CI106" s="591"/>
      <c r="CJ106" s="591"/>
      <c r="CK106" s="591"/>
      <c r="CL106" s="591"/>
      <c r="CM106" s="591"/>
      <c r="CN106" s="591"/>
      <c r="CO106" s="591"/>
      <c r="CP106" s="591"/>
      <c r="CQ106" s="591"/>
      <c r="CR106" s="591"/>
      <c r="CS106" s="591"/>
      <c r="CT106" s="591"/>
      <c r="CU106" s="591"/>
      <c r="CV106" s="591"/>
      <c r="CW106" s="591"/>
      <c r="CX106" s="591"/>
      <c r="CY106" s="591"/>
      <c r="CZ106" s="591"/>
      <c r="DA106" s="591"/>
      <c r="DB106" s="591"/>
      <c r="DC106" s="591"/>
      <c r="DD106" s="591"/>
      <c r="DE106" s="591"/>
      <c r="DF106" s="591"/>
      <c r="DG106" s="591"/>
      <c r="DH106" s="591"/>
      <c r="DI106" s="591"/>
      <c r="DJ106" s="591"/>
      <c r="DK106" s="591"/>
      <c r="DL106" s="591"/>
      <c r="DM106" s="591"/>
      <c r="DN106" s="591"/>
      <c r="DO106" s="591"/>
      <c r="DP106" s="591"/>
      <c r="DQ106" s="591"/>
      <c r="DR106" s="591"/>
      <c r="DS106" s="591"/>
      <c r="DT106" s="591"/>
      <c r="DU106" s="591"/>
      <c r="DV106" s="591"/>
      <c r="DW106" s="591"/>
      <c r="DX106" s="591"/>
      <c r="DY106" s="591"/>
      <c r="DZ106" s="591"/>
      <c r="EA106" s="591"/>
      <c r="EB106" s="591"/>
      <c r="EC106" s="591"/>
      <c r="ED106" s="591"/>
      <c r="EE106" s="591"/>
      <c r="EF106" s="591"/>
      <c r="EG106" s="591"/>
      <c r="EH106" s="591"/>
      <c r="EI106" s="591"/>
      <c r="EJ106" s="591"/>
      <c r="EK106" s="591"/>
      <c r="EL106" s="591"/>
      <c r="EM106" s="591"/>
      <c r="EN106" s="591"/>
      <c r="EO106" s="591"/>
      <c r="EP106" s="591"/>
      <c r="EQ106" s="591"/>
      <c r="ER106" s="591"/>
      <c r="ES106" s="591"/>
      <c r="ET106" s="591"/>
      <c r="EU106" s="591"/>
      <c r="EV106" s="591"/>
      <c r="EW106" s="591"/>
      <c r="EX106" s="591"/>
      <c r="EY106" s="591"/>
      <c r="EZ106" s="591"/>
      <c r="FA106" s="591"/>
      <c r="FB106" s="591"/>
      <c r="FC106" s="591"/>
      <c r="FD106" s="591"/>
      <c r="FE106" s="591"/>
      <c r="FF106" s="591"/>
      <c r="FG106" s="591"/>
      <c r="FH106" s="591"/>
      <c r="FI106" s="591"/>
      <c r="FJ106" s="591"/>
      <c r="FK106" s="591"/>
      <c r="FL106" s="591"/>
      <c r="FM106" s="591"/>
      <c r="FN106" s="591"/>
      <c r="FO106" s="591"/>
      <c r="FP106" s="591"/>
      <c r="FQ106" s="591"/>
      <c r="FR106" s="591"/>
      <c r="FS106" s="591"/>
      <c r="FT106" s="591"/>
      <c r="FU106" s="591"/>
      <c r="FV106" s="591"/>
      <c r="FW106" s="591"/>
      <c r="FX106" s="591"/>
      <c r="FY106" s="591"/>
      <c r="FZ106" s="591"/>
      <c r="GA106" s="591"/>
      <c r="GB106" s="591"/>
      <c r="GC106" s="591"/>
      <c r="GD106" s="591"/>
      <c r="GE106" s="591"/>
      <c r="GF106" s="591"/>
      <c r="GG106" s="591"/>
      <c r="GH106" s="591"/>
      <c r="GI106" s="591"/>
      <c r="GJ106" s="591"/>
      <c r="GK106" s="591"/>
      <c r="GL106" s="591"/>
      <c r="GM106" s="591"/>
      <c r="GN106" s="591"/>
      <c r="GO106" s="591"/>
      <c r="GP106" s="591"/>
      <c r="GQ106" s="591"/>
      <c r="GR106" s="591"/>
      <c r="GS106" s="591"/>
      <c r="GT106" s="591"/>
      <c r="GU106" s="591"/>
      <c r="GV106" s="591"/>
      <c r="GW106" s="591"/>
      <c r="GX106" s="591"/>
      <c r="GY106" s="591"/>
      <c r="GZ106" s="591"/>
      <c r="HA106" s="591"/>
      <c r="HB106" s="591"/>
      <c r="HC106" s="591"/>
      <c r="HD106" s="591"/>
      <c r="HE106" s="591"/>
      <c r="HF106" s="591"/>
      <c r="HG106" s="591"/>
      <c r="HH106" s="591"/>
      <c r="HI106" s="591"/>
      <c r="HJ106" s="591"/>
      <c r="HK106" s="591"/>
      <c r="HL106" s="591"/>
      <c r="HM106" s="591"/>
      <c r="HN106" s="591"/>
      <c r="HO106" s="591"/>
      <c r="HP106" s="591"/>
      <c r="HQ106" s="591"/>
      <c r="HR106" s="591"/>
      <c r="HS106" s="591"/>
      <c r="HT106" s="591"/>
      <c r="HU106" s="591"/>
      <c r="HV106" s="591"/>
      <c r="HW106" s="591"/>
      <c r="HX106" s="591"/>
      <c r="HY106" s="591"/>
      <c r="HZ106" s="591"/>
      <c r="IA106" s="591"/>
      <c r="IB106" s="591"/>
      <c r="IC106" s="591"/>
      <c r="ID106" s="591"/>
      <c r="IE106" s="591"/>
      <c r="IF106" s="591"/>
      <c r="IG106" s="591"/>
      <c r="IH106" s="591"/>
      <c r="II106" s="591"/>
      <c r="IJ106" s="591"/>
      <c r="IK106" s="591"/>
      <c r="IL106" s="591"/>
      <c r="IM106" s="591"/>
      <c r="IN106" s="353"/>
      <c r="IO106" s="353"/>
    </row>
    <row r="107" spans="1:249" s="619" customFormat="1" ht="18" customHeight="1">
      <c r="A107" s="964"/>
      <c r="B107" s="669"/>
      <c r="C107" s="669"/>
      <c r="D107" s="594"/>
      <c r="E107" s="965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91"/>
      <c r="AB107" s="591"/>
      <c r="AC107" s="591"/>
      <c r="AD107" s="591"/>
      <c r="AE107" s="591"/>
      <c r="AF107" s="591"/>
      <c r="AG107" s="591"/>
      <c r="AH107" s="591"/>
      <c r="AI107" s="591"/>
      <c r="AJ107" s="591"/>
      <c r="AK107" s="591"/>
      <c r="AL107" s="591"/>
      <c r="AM107" s="591"/>
      <c r="AN107" s="591"/>
      <c r="AO107" s="591"/>
      <c r="AP107" s="591"/>
      <c r="AQ107" s="591"/>
      <c r="AR107" s="591"/>
      <c r="AS107" s="591"/>
      <c r="AT107" s="591"/>
      <c r="AU107" s="591"/>
      <c r="AV107" s="591"/>
      <c r="AW107" s="591"/>
      <c r="AX107" s="591"/>
      <c r="AY107" s="591"/>
      <c r="AZ107" s="591"/>
      <c r="BA107" s="591"/>
      <c r="BB107" s="591"/>
      <c r="BC107" s="591"/>
      <c r="BD107" s="591"/>
      <c r="BE107" s="591"/>
      <c r="BF107" s="591"/>
      <c r="BG107" s="591"/>
      <c r="BH107" s="591"/>
      <c r="BI107" s="591"/>
      <c r="BJ107" s="591"/>
      <c r="BK107" s="591"/>
      <c r="BL107" s="591"/>
      <c r="BM107" s="591"/>
      <c r="BN107" s="591"/>
      <c r="BO107" s="591"/>
      <c r="BP107" s="591"/>
      <c r="BQ107" s="591"/>
      <c r="BR107" s="591"/>
      <c r="BS107" s="591"/>
      <c r="BT107" s="591"/>
      <c r="BU107" s="591"/>
      <c r="BV107" s="591"/>
      <c r="BW107" s="591"/>
      <c r="BX107" s="591"/>
      <c r="BY107" s="591"/>
      <c r="BZ107" s="591"/>
      <c r="CA107" s="591"/>
      <c r="CB107" s="591"/>
      <c r="CC107" s="591"/>
      <c r="CD107" s="591"/>
      <c r="CE107" s="591"/>
      <c r="CF107" s="591"/>
      <c r="CG107" s="591"/>
      <c r="CH107" s="591"/>
      <c r="CI107" s="591"/>
      <c r="CJ107" s="591"/>
      <c r="CK107" s="591"/>
      <c r="CL107" s="591"/>
      <c r="CM107" s="591"/>
      <c r="CN107" s="591"/>
      <c r="CO107" s="591"/>
      <c r="CP107" s="591"/>
      <c r="CQ107" s="591"/>
      <c r="CR107" s="591"/>
      <c r="CS107" s="591"/>
      <c r="CT107" s="591"/>
      <c r="CU107" s="591"/>
      <c r="CV107" s="591"/>
      <c r="CW107" s="591"/>
      <c r="CX107" s="591"/>
      <c r="CY107" s="591"/>
      <c r="CZ107" s="591"/>
      <c r="DA107" s="591"/>
      <c r="DB107" s="591"/>
      <c r="DC107" s="591"/>
      <c r="DD107" s="591"/>
      <c r="DE107" s="591"/>
      <c r="DF107" s="591"/>
      <c r="DG107" s="591"/>
      <c r="DH107" s="591"/>
      <c r="DI107" s="591"/>
      <c r="DJ107" s="591"/>
      <c r="DK107" s="591"/>
      <c r="DL107" s="591"/>
      <c r="DM107" s="591"/>
      <c r="DN107" s="591"/>
      <c r="DO107" s="591"/>
      <c r="DP107" s="591"/>
      <c r="DQ107" s="591"/>
      <c r="DR107" s="591"/>
      <c r="DS107" s="591"/>
      <c r="DT107" s="591"/>
      <c r="DU107" s="591"/>
      <c r="DV107" s="591"/>
      <c r="DW107" s="591"/>
      <c r="DX107" s="591"/>
      <c r="DY107" s="591"/>
      <c r="DZ107" s="591"/>
      <c r="EA107" s="591"/>
      <c r="EB107" s="591"/>
      <c r="EC107" s="591"/>
      <c r="ED107" s="591"/>
      <c r="EE107" s="591"/>
      <c r="EF107" s="591"/>
      <c r="EG107" s="591"/>
      <c r="EH107" s="591"/>
      <c r="EI107" s="591"/>
      <c r="EJ107" s="591"/>
      <c r="EK107" s="591"/>
      <c r="EL107" s="591"/>
      <c r="EM107" s="591"/>
      <c r="EN107" s="591"/>
      <c r="EO107" s="591"/>
      <c r="EP107" s="591"/>
      <c r="EQ107" s="591"/>
      <c r="ER107" s="591"/>
      <c r="ES107" s="591"/>
      <c r="ET107" s="591"/>
      <c r="EU107" s="591"/>
      <c r="EV107" s="591"/>
      <c r="EW107" s="591"/>
      <c r="EX107" s="591"/>
      <c r="EY107" s="591"/>
      <c r="EZ107" s="591"/>
      <c r="FA107" s="591"/>
      <c r="FB107" s="591"/>
      <c r="FC107" s="591"/>
      <c r="FD107" s="591"/>
      <c r="FE107" s="591"/>
      <c r="FF107" s="591"/>
      <c r="FG107" s="591"/>
      <c r="FH107" s="591"/>
      <c r="FI107" s="591"/>
      <c r="FJ107" s="591"/>
      <c r="FK107" s="591"/>
      <c r="FL107" s="591"/>
      <c r="FM107" s="591"/>
      <c r="FN107" s="591"/>
      <c r="FO107" s="591"/>
      <c r="FP107" s="591"/>
      <c r="FQ107" s="591"/>
      <c r="FR107" s="591"/>
      <c r="FS107" s="591"/>
      <c r="FT107" s="591"/>
      <c r="FU107" s="591"/>
      <c r="FV107" s="591"/>
      <c r="FW107" s="591"/>
      <c r="FX107" s="591"/>
      <c r="FY107" s="591"/>
      <c r="FZ107" s="591"/>
      <c r="GA107" s="591"/>
      <c r="GB107" s="591"/>
      <c r="GC107" s="591"/>
      <c r="GD107" s="591"/>
      <c r="GE107" s="591"/>
      <c r="GF107" s="591"/>
      <c r="GG107" s="591"/>
      <c r="GH107" s="591"/>
      <c r="GI107" s="591"/>
      <c r="GJ107" s="591"/>
      <c r="GK107" s="591"/>
      <c r="GL107" s="591"/>
      <c r="GM107" s="591"/>
      <c r="GN107" s="591"/>
      <c r="GO107" s="591"/>
      <c r="GP107" s="591"/>
      <c r="GQ107" s="591"/>
      <c r="GR107" s="591"/>
      <c r="GS107" s="591"/>
      <c r="GT107" s="591"/>
      <c r="GU107" s="591"/>
      <c r="GV107" s="591"/>
      <c r="GW107" s="591"/>
      <c r="GX107" s="591"/>
      <c r="GY107" s="591"/>
      <c r="GZ107" s="591"/>
      <c r="HA107" s="591"/>
      <c r="HB107" s="591"/>
      <c r="HC107" s="591"/>
      <c r="HD107" s="591"/>
      <c r="HE107" s="591"/>
      <c r="HF107" s="591"/>
      <c r="HG107" s="591"/>
      <c r="HH107" s="591"/>
      <c r="HI107" s="591"/>
      <c r="HJ107" s="591"/>
      <c r="HK107" s="591"/>
      <c r="HL107" s="591"/>
      <c r="HM107" s="591"/>
      <c r="HN107" s="591"/>
      <c r="HO107" s="591"/>
      <c r="HP107" s="591"/>
      <c r="HQ107" s="591"/>
      <c r="HR107" s="591"/>
      <c r="HS107" s="591"/>
      <c r="HT107" s="591"/>
      <c r="HU107" s="591"/>
      <c r="HV107" s="591"/>
      <c r="HW107" s="591"/>
      <c r="HX107" s="591"/>
      <c r="HY107" s="591"/>
      <c r="HZ107" s="591"/>
      <c r="IA107" s="591"/>
      <c r="IB107" s="591"/>
      <c r="IC107" s="591"/>
      <c r="ID107" s="591"/>
      <c r="IE107" s="591"/>
      <c r="IF107" s="591"/>
      <c r="IG107" s="591"/>
      <c r="IH107" s="591"/>
      <c r="II107" s="591"/>
      <c r="IJ107" s="591"/>
      <c r="IK107" s="591"/>
      <c r="IL107" s="591"/>
      <c r="IM107" s="591"/>
      <c r="IN107" s="353"/>
      <c r="IO107" s="353"/>
    </row>
    <row r="108" spans="1:249" s="619" customFormat="1" ht="16.5">
      <c r="A108" s="964"/>
      <c r="B108" s="669"/>
      <c r="C108" s="669"/>
      <c r="D108" s="594"/>
      <c r="E108" s="965"/>
      <c r="J108" s="591"/>
      <c r="K108" s="591"/>
      <c r="L108" s="591"/>
      <c r="M108" s="591"/>
      <c r="N108" s="591"/>
      <c r="O108" s="591"/>
      <c r="P108" s="591"/>
      <c r="Q108" s="591"/>
      <c r="R108" s="591"/>
      <c r="S108" s="591"/>
      <c r="T108" s="591"/>
      <c r="U108" s="591"/>
      <c r="V108" s="591"/>
      <c r="W108" s="591"/>
      <c r="X108" s="591"/>
      <c r="Y108" s="591"/>
      <c r="Z108" s="591"/>
      <c r="AA108" s="591"/>
      <c r="AB108" s="591"/>
      <c r="AC108" s="591"/>
      <c r="AD108" s="591"/>
      <c r="AE108" s="591"/>
      <c r="AF108" s="591"/>
      <c r="AG108" s="591"/>
      <c r="AH108" s="591"/>
      <c r="AI108" s="591"/>
      <c r="AJ108" s="591"/>
      <c r="AK108" s="591"/>
      <c r="AL108" s="591"/>
      <c r="AM108" s="591"/>
      <c r="AN108" s="591"/>
      <c r="AO108" s="591"/>
      <c r="AP108" s="591"/>
      <c r="AQ108" s="591"/>
      <c r="AR108" s="591"/>
      <c r="AS108" s="591"/>
      <c r="AT108" s="591"/>
      <c r="AU108" s="591"/>
      <c r="AV108" s="591"/>
      <c r="AW108" s="591"/>
      <c r="AX108" s="591"/>
      <c r="AY108" s="591"/>
      <c r="AZ108" s="591"/>
      <c r="BA108" s="591"/>
      <c r="BB108" s="591"/>
      <c r="BC108" s="591"/>
      <c r="BD108" s="591"/>
      <c r="BE108" s="591"/>
      <c r="BF108" s="591"/>
      <c r="BG108" s="591"/>
      <c r="BH108" s="591"/>
      <c r="BI108" s="591"/>
      <c r="BJ108" s="591"/>
      <c r="BK108" s="591"/>
      <c r="BL108" s="591"/>
      <c r="BM108" s="591"/>
      <c r="BN108" s="591"/>
      <c r="BO108" s="591"/>
      <c r="BP108" s="591"/>
      <c r="BQ108" s="591"/>
      <c r="BR108" s="591"/>
      <c r="BS108" s="591"/>
      <c r="BT108" s="591"/>
      <c r="BU108" s="591"/>
      <c r="BV108" s="591"/>
      <c r="BW108" s="591"/>
      <c r="BX108" s="591"/>
      <c r="BY108" s="591"/>
      <c r="BZ108" s="591"/>
      <c r="CA108" s="591"/>
      <c r="CB108" s="591"/>
      <c r="CC108" s="591"/>
      <c r="CD108" s="591"/>
      <c r="CE108" s="591"/>
      <c r="CF108" s="591"/>
      <c r="CG108" s="591"/>
      <c r="CH108" s="591"/>
      <c r="CI108" s="591"/>
      <c r="CJ108" s="591"/>
      <c r="CK108" s="591"/>
      <c r="CL108" s="591"/>
      <c r="CM108" s="591"/>
      <c r="CN108" s="591"/>
      <c r="CO108" s="591"/>
      <c r="CP108" s="591"/>
      <c r="CQ108" s="591"/>
      <c r="CR108" s="591"/>
      <c r="CS108" s="591"/>
      <c r="CT108" s="591"/>
      <c r="CU108" s="591"/>
      <c r="CV108" s="591"/>
      <c r="CW108" s="591"/>
      <c r="CX108" s="591"/>
      <c r="CY108" s="591"/>
      <c r="CZ108" s="591"/>
      <c r="DA108" s="591"/>
      <c r="DB108" s="591"/>
      <c r="DC108" s="591"/>
      <c r="DD108" s="591"/>
      <c r="DE108" s="591"/>
      <c r="DF108" s="591"/>
      <c r="DG108" s="591"/>
      <c r="DH108" s="591"/>
      <c r="DI108" s="591"/>
      <c r="DJ108" s="591"/>
      <c r="DK108" s="591"/>
      <c r="DL108" s="591"/>
      <c r="DM108" s="591"/>
      <c r="DN108" s="591"/>
      <c r="DO108" s="591"/>
      <c r="DP108" s="591"/>
      <c r="DQ108" s="591"/>
      <c r="DR108" s="591"/>
      <c r="DS108" s="591"/>
      <c r="DT108" s="591"/>
      <c r="DU108" s="591"/>
      <c r="DV108" s="591"/>
      <c r="DW108" s="591"/>
      <c r="DX108" s="591"/>
      <c r="DY108" s="591"/>
      <c r="DZ108" s="591"/>
      <c r="EA108" s="591"/>
      <c r="EB108" s="591"/>
      <c r="EC108" s="591"/>
      <c r="ED108" s="591"/>
      <c r="EE108" s="591"/>
      <c r="EF108" s="591"/>
      <c r="EG108" s="591"/>
      <c r="EH108" s="591"/>
      <c r="EI108" s="591"/>
      <c r="EJ108" s="591"/>
      <c r="EK108" s="591"/>
      <c r="EL108" s="591"/>
      <c r="EM108" s="591"/>
      <c r="EN108" s="591"/>
      <c r="EO108" s="591"/>
      <c r="EP108" s="591"/>
      <c r="EQ108" s="591"/>
      <c r="ER108" s="591"/>
      <c r="ES108" s="591"/>
      <c r="ET108" s="591"/>
      <c r="EU108" s="591"/>
      <c r="EV108" s="591"/>
      <c r="EW108" s="591"/>
      <c r="EX108" s="591"/>
      <c r="EY108" s="591"/>
      <c r="EZ108" s="591"/>
      <c r="FA108" s="591"/>
      <c r="FB108" s="591"/>
      <c r="FC108" s="591"/>
      <c r="FD108" s="591"/>
      <c r="FE108" s="591"/>
      <c r="FF108" s="591"/>
      <c r="FG108" s="591"/>
      <c r="FH108" s="591"/>
      <c r="FI108" s="591"/>
      <c r="FJ108" s="591"/>
      <c r="FK108" s="591"/>
      <c r="FL108" s="591"/>
      <c r="FM108" s="591"/>
      <c r="FN108" s="591"/>
      <c r="FO108" s="591"/>
      <c r="FP108" s="591"/>
      <c r="FQ108" s="591"/>
      <c r="FR108" s="591"/>
      <c r="FS108" s="591"/>
      <c r="FT108" s="591"/>
      <c r="FU108" s="591"/>
      <c r="FV108" s="591"/>
      <c r="FW108" s="591"/>
      <c r="FX108" s="591"/>
      <c r="FY108" s="591"/>
      <c r="FZ108" s="591"/>
      <c r="GA108" s="591"/>
      <c r="GB108" s="591"/>
      <c r="GC108" s="591"/>
      <c r="GD108" s="591"/>
      <c r="GE108" s="591"/>
      <c r="GF108" s="591"/>
      <c r="GG108" s="591"/>
      <c r="GH108" s="591"/>
      <c r="GI108" s="591"/>
      <c r="GJ108" s="591"/>
      <c r="GK108" s="591"/>
      <c r="GL108" s="591"/>
      <c r="GM108" s="591"/>
      <c r="GN108" s="591"/>
      <c r="GO108" s="591"/>
      <c r="GP108" s="591"/>
      <c r="GQ108" s="591"/>
      <c r="GR108" s="591"/>
      <c r="GS108" s="591"/>
      <c r="GT108" s="591"/>
      <c r="GU108" s="591"/>
      <c r="GV108" s="591"/>
      <c r="GW108" s="591"/>
      <c r="GX108" s="591"/>
      <c r="GY108" s="591"/>
      <c r="GZ108" s="591"/>
      <c r="HA108" s="591"/>
      <c r="HB108" s="591"/>
      <c r="HC108" s="591"/>
      <c r="HD108" s="591"/>
      <c r="HE108" s="591"/>
      <c r="HF108" s="591"/>
      <c r="HG108" s="591"/>
      <c r="HH108" s="591"/>
      <c r="HI108" s="591"/>
      <c r="HJ108" s="591"/>
      <c r="HK108" s="591"/>
      <c r="HL108" s="591"/>
      <c r="HM108" s="591"/>
      <c r="HN108" s="591"/>
      <c r="HO108" s="591"/>
      <c r="HP108" s="591"/>
      <c r="HQ108" s="591"/>
      <c r="HR108" s="591"/>
      <c r="HS108" s="591"/>
      <c r="HT108" s="591"/>
      <c r="HU108" s="591"/>
      <c r="HV108" s="591"/>
      <c r="HW108" s="591"/>
      <c r="HX108" s="591"/>
      <c r="HY108" s="591"/>
      <c r="HZ108" s="591"/>
      <c r="IA108" s="591"/>
      <c r="IB108" s="591"/>
      <c r="IC108" s="591"/>
      <c r="ID108" s="591"/>
      <c r="IE108" s="591"/>
      <c r="IF108" s="591"/>
      <c r="IG108" s="591"/>
      <c r="IH108" s="591"/>
      <c r="II108" s="591"/>
      <c r="IJ108" s="591"/>
      <c r="IK108" s="591"/>
      <c r="IL108" s="591"/>
      <c r="IM108" s="591"/>
      <c r="IN108" s="353"/>
      <c r="IO108" s="353"/>
    </row>
    <row r="109" spans="1:249" s="619" customFormat="1" ht="16.5">
      <c r="A109" s="964"/>
      <c r="B109" s="669"/>
      <c r="C109" s="669"/>
      <c r="D109" s="594"/>
      <c r="E109" s="965"/>
      <c r="J109" s="591"/>
      <c r="K109" s="591"/>
      <c r="L109" s="591"/>
      <c r="M109" s="591"/>
      <c r="N109" s="591"/>
      <c r="O109" s="591"/>
      <c r="P109" s="591"/>
      <c r="Q109" s="591"/>
      <c r="R109" s="591"/>
      <c r="S109" s="591"/>
      <c r="T109" s="591"/>
      <c r="U109" s="591"/>
      <c r="V109" s="591"/>
      <c r="W109" s="591"/>
      <c r="X109" s="591"/>
      <c r="Y109" s="591"/>
      <c r="Z109" s="591"/>
      <c r="AA109" s="591"/>
      <c r="AB109" s="591"/>
      <c r="AC109" s="591"/>
      <c r="AD109" s="591"/>
      <c r="AE109" s="591"/>
      <c r="AF109" s="591"/>
      <c r="AG109" s="591"/>
      <c r="AH109" s="591"/>
      <c r="AI109" s="591"/>
      <c r="AJ109" s="591"/>
      <c r="AK109" s="591"/>
      <c r="AL109" s="591"/>
      <c r="AM109" s="591"/>
      <c r="AN109" s="591"/>
      <c r="AO109" s="591"/>
      <c r="AP109" s="591"/>
      <c r="AQ109" s="591"/>
      <c r="AR109" s="591"/>
      <c r="AS109" s="591"/>
      <c r="AT109" s="591"/>
      <c r="AU109" s="591"/>
      <c r="AV109" s="591"/>
      <c r="AW109" s="591"/>
      <c r="AX109" s="591"/>
      <c r="AY109" s="591"/>
      <c r="AZ109" s="591"/>
      <c r="BA109" s="591"/>
      <c r="BB109" s="591"/>
      <c r="BC109" s="591"/>
      <c r="BD109" s="591"/>
      <c r="BE109" s="591"/>
      <c r="BF109" s="591"/>
      <c r="BG109" s="591"/>
      <c r="BH109" s="591"/>
      <c r="BI109" s="591"/>
      <c r="BJ109" s="591"/>
      <c r="BK109" s="591"/>
      <c r="BL109" s="591"/>
      <c r="BM109" s="591"/>
      <c r="BN109" s="591"/>
      <c r="BO109" s="591"/>
      <c r="BP109" s="591"/>
      <c r="BQ109" s="591"/>
      <c r="BR109" s="591"/>
      <c r="BS109" s="591"/>
      <c r="BT109" s="591"/>
      <c r="BU109" s="591"/>
      <c r="BV109" s="591"/>
      <c r="BW109" s="591"/>
      <c r="BX109" s="591"/>
      <c r="BY109" s="591"/>
      <c r="BZ109" s="591"/>
      <c r="CA109" s="591"/>
      <c r="CB109" s="591"/>
      <c r="CC109" s="591"/>
      <c r="CD109" s="591"/>
      <c r="CE109" s="591"/>
      <c r="CF109" s="591"/>
      <c r="CG109" s="591"/>
      <c r="CH109" s="591"/>
      <c r="CI109" s="591"/>
      <c r="CJ109" s="591"/>
      <c r="CK109" s="591"/>
      <c r="CL109" s="591"/>
      <c r="CM109" s="591"/>
      <c r="CN109" s="591"/>
      <c r="CO109" s="591"/>
      <c r="CP109" s="591"/>
      <c r="CQ109" s="591"/>
      <c r="CR109" s="591"/>
      <c r="CS109" s="591"/>
      <c r="CT109" s="591"/>
      <c r="CU109" s="591"/>
      <c r="CV109" s="591"/>
      <c r="CW109" s="591"/>
      <c r="CX109" s="591"/>
      <c r="CY109" s="591"/>
      <c r="CZ109" s="591"/>
      <c r="DA109" s="591"/>
      <c r="DB109" s="591"/>
      <c r="DC109" s="591"/>
      <c r="DD109" s="591"/>
      <c r="DE109" s="591"/>
      <c r="DF109" s="591"/>
      <c r="DG109" s="591"/>
      <c r="DH109" s="591"/>
      <c r="DI109" s="591"/>
      <c r="DJ109" s="591"/>
      <c r="DK109" s="591"/>
      <c r="DL109" s="591"/>
      <c r="DM109" s="591"/>
      <c r="DN109" s="591"/>
      <c r="DO109" s="591"/>
      <c r="DP109" s="591"/>
      <c r="DQ109" s="591"/>
      <c r="DR109" s="591"/>
      <c r="DS109" s="591"/>
      <c r="DT109" s="591"/>
      <c r="DU109" s="591"/>
      <c r="DV109" s="591"/>
      <c r="DW109" s="591"/>
      <c r="DX109" s="591"/>
      <c r="DY109" s="591"/>
      <c r="DZ109" s="591"/>
      <c r="EA109" s="591"/>
      <c r="EB109" s="591"/>
      <c r="EC109" s="591"/>
      <c r="ED109" s="591"/>
      <c r="EE109" s="591"/>
      <c r="EF109" s="591"/>
      <c r="EG109" s="591"/>
      <c r="EH109" s="591"/>
      <c r="EI109" s="591"/>
      <c r="EJ109" s="591"/>
      <c r="EK109" s="591"/>
      <c r="EL109" s="591"/>
      <c r="EM109" s="591"/>
      <c r="EN109" s="591"/>
      <c r="EO109" s="591"/>
      <c r="EP109" s="591"/>
      <c r="EQ109" s="591"/>
      <c r="ER109" s="591"/>
      <c r="ES109" s="591"/>
      <c r="ET109" s="591"/>
      <c r="EU109" s="591"/>
      <c r="EV109" s="591"/>
      <c r="EW109" s="591"/>
      <c r="EX109" s="591"/>
      <c r="EY109" s="591"/>
      <c r="EZ109" s="591"/>
      <c r="FA109" s="591"/>
      <c r="FB109" s="591"/>
      <c r="FC109" s="591"/>
      <c r="FD109" s="591"/>
      <c r="FE109" s="591"/>
      <c r="FF109" s="591"/>
      <c r="FG109" s="591"/>
      <c r="FH109" s="591"/>
      <c r="FI109" s="591"/>
      <c r="FJ109" s="591"/>
      <c r="FK109" s="591"/>
      <c r="FL109" s="591"/>
      <c r="FM109" s="591"/>
      <c r="FN109" s="591"/>
      <c r="FO109" s="591"/>
      <c r="FP109" s="591"/>
      <c r="FQ109" s="591"/>
      <c r="FR109" s="591"/>
      <c r="FS109" s="591"/>
      <c r="FT109" s="591"/>
      <c r="FU109" s="591"/>
      <c r="FV109" s="591"/>
      <c r="FW109" s="591"/>
      <c r="FX109" s="591"/>
      <c r="FY109" s="591"/>
      <c r="FZ109" s="591"/>
      <c r="GA109" s="591"/>
      <c r="GB109" s="591"/>
      <c r="GC109" s="591"/>
      <c r="GD109" s="591"/>
      <c r="GE109" s="591"/>
      <c r="GF109" s="591"/>
      <c r="GG109" s="591"/>
      <c r="GH109" s="591"/>
      <c r="GI109" s="591"/>
      <c r="GJ109" s="591"/>
      <c r="GK109" s="591"/>
      <c r="GL109" s="591"/>
      <c r="GM109" s="591"/>
      <c r="GN109" s="591"/>
      <c r="GO109" s="591"/>
      <c r="GP109" s="591"/>
      <c r="GQ109" s="591"/>
      <c r="GR109" s="591"/>
      <c r="GS109" s="591"/>
      <c r="GT109" s="591"/>
      <c r="GU109" s="591"/>
      <c r="GV109" s="591"/>
      <c r="GW109" s="591"/>
      <c r="GX109" s="591"/>
      <c r="GY109" s="591"/>
      <c r="GZ109" s="591"/>
      <c r="HA109" s="591"/>
      <c r="HB109" s="591"/>
      <c r="HC109" s="591"/>
      <c r="HD109" s="591"/>
      <c r="HE109" s="591"/>
      <c r="HF109" s="591"/>
      <c r="HG109" s="591"/>
      <c r="HH109" s="591"/>
      <c r="HI109" s="591"/>
      <c r="HJ109" s="591"/>
      <c r="HK109" s="591"/>
      <c r="HL109" s="591"/>
      <c r="HM109" s="591"/>
      <c r="HN109" s="591"/>
      <c r="HO109" s="591"/>
      <c r="HP109" s="591"/>
      <c r="HQ109" s="591"/>
      <c r="HR109" s="591"/>
      <c r="HS109" s="591"/>
      <c r="HT109" s="591"/>
      <c r="HU109" s="591"/>
      <c r="HV109" s="591"/>
      <c r="HW109" s="591"/>
      <c r="HX109" s="591"/>
      <c r="HY109" s="591"/>
      <c r="HZ109" s="591"/>
      <c r="IA109" s="591"/>
      <c r="IB109" s="591"/>
      <c r="IC109" s="591"/>
      <c r="ID109" s="591"/>
      <c r="IE109" s="591"/>
      <c r="IF109" s="591"/>
      <c r="IG109" s="591"/>
      <c r="IH109" s="591"/>
      <c r="II109" s="591"/>
      <c r="IJ109" s="591"/>
      <c r="IK109" s="591"/>
      <c r="IL109" s="591"/>
      <c r="IM109" s="591"/>
      <c r="IN109" s="353"/>
      <c r="IO109" s="353"/>
    </row>
    <row r="110" spans="1:249" s="619" customFormat="1" ht="16.5">
      <c r="A110" s="964"/>
      <c r="B110" s="669"/>
      <c r="C110" s="669"/>
      <c r="D110" s="594"/>
      <c r="E110" s="965"/>
      <c r="J110" s="591"/>
      <c r="K110" s="591"/>
      <c r="L110" s="591"/>
      <c r="M110" s="591"/>
      <c r="N110" s="591"/>
      <c r="O110" s="591"/>
      <c r="P110" s="591"/>
      <c r="Q110" s="591"/>
      <c r="R110" s="591"/>
      <c r="S110" s="591"/>
      <c r="T110" s="591"/>
      <c r="U110" s="591"/>
      <c r="V110" s="591"/>
      <c r="W110" s="591"/>
      <c r="X110" s="591"/>
      <c r="Y110" s="591"/>
      <c r="Z110" s="591"/>
      <c r="AA110" s="591"/>
      <c r="AB110" s="591"/>
      <c r="AC110" s="591"/>
      <c r="AD110" s="591"/>
      <c r="AE110" s="591"/>
      <c r="AF110" s="591"/>
      <c r="AG110" s="591"/>
      <c r="AH110" s="591"/>
      <c r="AI110" s="591"/>
      <c r="AJ110" s="591"/>
      <c r="AK110" s="591"/>
      <c r="AL110" s="591"/>
      <c r="AM110" s="591"/>
      <c r="AN110" s="591"/>
      <c r="AO110" s="591"/>
      <c r="AP110" s="591"/>
      <c r="AQ110" s="591"/>
      <c r="AR110" s="591"/>
      <c r="AS110" s="591"/>
      <c r="AT110" s="591"/>
      <c r="AU110" s="591"/>
      <c r="AV110" s="591"/>
      <c r="AW110" s="591"/>
      <c r="AX110" s="591"/>
      <c r="AY110" s="591"/>
      <c r="AZ110" s="591"/>
      <c r="BA110" s="591"/>
      <c r="BB110" s="591"/>
      <c r="BC110" s="591"/>
      <c r="BD110" s="591"/>
      <c r="BE110" s="591"/>
      <c r="BF110" s="591"/>
      <c r="BG110" s="591"/>
      <c r="BH110" s="591"/>
      <c r="BI110" s="591"/>
      <c r="BJ110" s="591"/>
      <c r="BK110" s="591"/>
      <c r="BL110" s="591"/>
      <c r="BM110" s="591"/>
      <c r="BN110" s="591"/>
      <c r="BO110" s="591"/>
      <c r="BP110" s="591"/>
      <c r="BQ110" s="591"/>
      <c r="BR110" s="591"/>
      <c r="BS110" s="591"/>
      <c r="BT110" s="591"/>
      <c r="BU110" s="591"/>
      <c r="BV110" s="591"/>
      <c r="BW110" s="591"/>
      <c r="BX110" s="591"/>
      <c r="BY110" s="591"/>
      <c r="BZ110" s="591"/>
      <c r="CA110" s="591"/>
      <c r="CB110" s="591"/>
      <c r="CC110" s="591"/>
      <c r="CD110" s="591"/>
      <c r="CE110" s="591"/>
      <c r="CF110" s="591"/>
      <c r="CG110" s="591"/>
      <c r="CH110" s="591"/>
      <c r="CI110" s="591"/>
      <c r="CJ110" s="591"/>
      <c r="CK110" s="591"/>
      <c r="CL110" s="591"/>
      <c r="CM110" s="591"/>
      <c r="CN110" s="591"/>
      <c r="CO110" s="591"/>
      <c r="CP110" s="591"/>
      <c r="CQ110" s="591"/>
      <c r="CR110" s="591"/>
      <c r="CS110" s="591"/>
      <c r="CT110" s="591"/>
      <c r="CU110" s="591"/>
      <c r="CV110" s="591"/>
      <c r="CW110" s="591"/>
      <c r="CX110" s="591"/>
      <c r="CY110" s="591"/>
      <c r="CZ110" s="591"/>
      <c r="DA110" s="591"/>
      <c r="DB110" s="591"/>
      <c r="DC110" s="591"/>
      <c r="DD110" s="591"/>
      <c r="DE110" s="591"/>
      <c r="DF110" s="591"/>
      <c r="DG110" s="591"/>
      <c r="DH110" s="591"/>
      <c r="DI110" s="591"/>
      <c r="DJ110" s="591"/>
      <c r="DK110" s="591"/>
      <c r="DL110" s="591"/>
      <c r="DM110" s="591"/>
      <c r="DN110" s="591"/>
      <c r="DO110" s="591"/>
      <c r="DP110" s="591"/>
      <c r="DQ110" s="591"/>
      <c r="DR110" s="591"/>
      <c r="DS110" s="591"/>
      <c r="DT110" s="591"/>
      <c r="DU110" s="591"/>
      <c r="DV110" s="591"/>
      <c r="DW110" s="591"/>
      <c r="DX110" s="591"/>
      <c r="DY110" s="591"/>
      <c r="DZ110" s="591"/>
      <c r="EA110" s="591"/>
      <c r="EB110" s="591"/>
      <c r="EC110" s="591"/>
      <c r="ED110" s="591"/>
      <c r="EE110" s="591"/>
      <c r="EF110" s="591"/>
      <c r="EG110" s="591"/>
      <c r="EH110" s="591"/>
      <c r="EI110" s="591"/>
      <c r="EJ110" s="591"/>
      <c r="EK110" s="591"/>
      <c r="EL110" s="591"/>
      <c r="EM110" s="591"/>
      <c r="EN110" s="591"/>
      <c r="EO110" s="591"/>
      <c r="EP110" s="591"/>
      <c r="EQ110" s="591"/>
      <c r="ER110" s="591"/>
      <c r="ES110" s="591"/>
      <c r="ET110" s="591"/>
      <c r="EU110" s="591"/>
      <c r="EV110" s="591"/>
      <c r="EW110" s="591"/>
      <c r="EX110" s="591"/>
      <c r="EY110" s="591"/>
      <c r="EZ110" s="591"/>
      <c r="FA110" s="591"/>
      <c r="FB110" s="591"/>
      <c r="FC110" s="591"/>
      <c r="FD110" s="591"/>
      <c r="FE110" s="591"/>
      <c r="FF110" s="591"/>
      <c r="FG110" s="591"/>
      <c r="FH110" s="591"/>
      <c r="FI110" s="591"/>
      <c r="FJ110" s="591"/>
      <c r="FK110" s="591"/>
      <c r="FL110" s="591"/>
      <c r="FM110" s="591"/>
      <c r="FN110" s="591"/>
      <c r="FO110" s="591"/>
      <c r="FP110" s="591"/>
      <c r="FQ110" s="591"/>
      <c r="FR110" s="591"/>
      <c r="FS110" s="591"/>
      <c r="FT110" s="591"/>
      <c r="FU110" s="591"/>
      <c r="FV110" s="591"/>
      <c r="FW110" s="591"/>
      <c r="FX110" s="591"/>
      <c r="FY110" s="591"/>
      <c r="FZ110" s="591"/>
      <c r="GA110" s="591"/>
      <c r="GB110" s="591"/>
      <c r="GC110" s="591"/>
      <c r="GD110" s="591"/>
      <c r="GE110" s="591"/>
      <c r="GF110" s="591"/>
      <c r="GG110" s="591"/>
      <c r="GH110" s="591"/>
      <c r="GI110" s="591"/>
      <c r="GJ110" s="591"/>
      <c r="GK110" s="591"/>
      <c r="GL110" s="591"/>
      <c r="GM110" s="591"/>
      <c r="GN110" s="591"/>
      <c r="GO110" s="591"/>
      <c r="GP110" s="591"/>
      <c r="GQ110" s="591"/>
      <c r="GR110" s="591"/>
      <c r="GS110" s="591"/>
      <c r="GT110" s="591"/>
      <c r="GU110" s="591"/>
      <c r="GV110" s="591"/>
      <c r="GW110" s="591"/>
      <c r="GX110" s="591"/>
      <c r="GY110" s="591"/>
      <c r="GZ110" s="591"/>
      <c r="HA110" s="591"/>
      <c r="HB110" s="591"/>
      <c r="HC110" s="591"/>
      <c r="HD110" s="591"/>
      <c r="HE110" s="591"/>
      <c r="HF110" s="591"/>
      <c r="HG110" s="591"/>
      <c r="HH110" s="591"/>
      <c r="HI110" s="591"/>
      <c r="HJ110" s="591"/>
      <c r="HK110" s="591"/>
      <c r="HL110" s="591"/>
      <c r="HM110" s="591"/>
      <c r="HN110" s="591"/>
      <c r="HO110" s="591"/>
      <c r="HP110" s="591"/>
      <c r="HQ110" s="591"/>
      <c r="HR110" s="591"/>
      <c r="HS110" s="591"/>
      <c r="HT110" s="591"/>
      <c r="HU110" s="591"/>
      <c r="HV110" s="591"/>
      <c r="HW110" s="591"/>
      <c r="HX110" s="591"/>
      <c r="HY110" s="591"/>
      <c r="HZ110" s="591"/>
      <c r="IA110" s="591"/>
      <c r="IB110" s="591"/>
      <c r="IC110" s="591"/>
      <c r="ID110" s="591"/>
      <c r="IE110" s="591"/>
      <c r="IF110" s="591"/>
      <c r="IG110" s="591"/>
      <c r="IH110" s="591"/>
      <c r="II110" s="591"/>
      <c r="IJ110" s="591"/>
      <c r="IK110" s="591"/>
      <c r="IL110" s="591"/>
      <c r="IM110" s="591"/>
      <c r="IN110" s="353"/>
      <c r="IO110" s="353"/>
    </row>
    <row r="111" spans="1:249" s="619" customFormat="1" ht="16.5">
      <c r="A111" s="964"/>
      <c r="B111" s="669"/>
      <c r="C111" s="669"/>
      <c r="D111" s="594"/>
      <c r="E111" s="965"/>
      <c r="J111" s="591"/>
      <c r="K111" s="591"/>
      <c r="L111" s="591"/>
      <c r="M111" s="591"/>
      <c r="N111" s="591"/>
      <c r="O111" s="591"/>
      <c r="P111" s="591"/>
      <c r="Q111" s="591"/>
      <c r="R111" s="591"/>
      <c r="S111" s="591"/>
      <c r="T111" s="591"/>
      <c r="U111" s="591"/>
      <c r="V111" s="591"/>
      <c r="W111" s="591"/>
      <c r="X111" s="591"/>
      <c r="Y111" s="591"/>
      <c r="Z111" s="591"/>
      <c r="AA111" s="591"/>
      <c r="AB111" s="591"/>
      <c r="AC111" s="591"/>
      <c r="AD111" s="591"/>
      <c r="AE111" s="591"/>
      <c r="AF111" s="591"/>
      <c r="AG111" s="591"/>
      <c r="AH111" s="591"/>
      <c r="AI111" s="591"/>
      <c r="AJ111" s="591"/>
      <c r="AK111" s="591"/>
      <c r="AL111" s="591"/>
      <c r="AM111" s="591"/>
      <c r="AN111" s="591"/>
      <c r="AO111" s="591"/>
      <c r="AP111" s="591"/>
      <c r="AQ111" s="591"/>
      <c r="AR111" s="591"/>
      <c r="AS111" s="591"/>
      <c r="AT111" s="591"/>
      <c r="AU111" s="591"/>
      <c r="AV111" s="591"/>
      <c r="AW111" s="591"/>
      <c r="AX111" s="591"/>
      <c r="AY111" s="591"/>
      <c r="AZ111" s="591"/>
      <c r="BA111" s="591"/>
      <c r="BB111" s="591"/>
      <c r="BC111" s="591"/>
      <c r="BD111" s="591"/>
      <c r="BE111" s="591"/>
      <c r="BF111" s="591"/>
      <c r="BG111" s="591"/>
      <c r="BH111" s="591"/>
      <c r="BI111" s="591"/>
      <c r="BJ111" s="591"/>
      <c r="BK111" s="591"/>
      <c r="BL111" s="591"/>
      <c r="BM111" s="591"/>
      <c r="BN111" s="591"/>
      <c r="BO111" s="591"/>
      <c r="BP111" s="591"/>
      <c r="BQ111" s="591"/>
      <c r="BR111" s="591"/>
      <c r="BS111" s="591"/>
      <c r="BT111" s="591"/>
      <c r="BU111" s="591"/>
      <c r="BV111" s="591"/>
      <c r="BW111" s="591"/>
      <c r="BX111" s="591"/>
      <c r="BY111" s="591"/>
      <c r="BZ111" s="591"/>
      <c r="CA111" s="591"/>
      <c r="CB111" s="591"/>
      <c r="CC111" s="591"/>
      <c r="CD111" s="591"/>
      <c r="CE111" s="591"/>
      <c r="CF111" s="591"/>
      <c r="CG111" s="591"/>
      <c r="CH111" s="591"/>
      <c r="CI111" s="591"/>
      <c r="CJ111" s="591"/>
      <c r="CK111" s="591"/>
      <c r="CL111" s="591"/>
      <c r="CM111" s="591"/>
      <c r="CN111" s="591"/>
      <c r="CO111" s="591"/>
      <c r="CP111" s="591"/>
      <c r="CQ111" s="591"/>
      <c r="CR111" s="591"/>
      <c r="CS111" s="591"/>
      <c r="CT111" s="591"/>
      <c r="CU111" s="591"/>
      <c r="CV111" s="591"/>
      <c r="CW111" s="591"/>
      <c r="CX111" s="591"/>
      <c r="CY111" s="591"/>
      <c r="CZ111" s="591"/>
      <c r="DA111" s="591"/>
      <c r="DB111" s="591"/>
      <c r="DC111" s="591"/>
      <c r="DD111" s="591"/>
      <c r="DE111" s="591"/>
      <c r="DF111" s="591"/>
      <c r="DG111" s="591"/>
      <c r="DH111" s="591"/>
      <c r="DI111" s="591"/>
      <c r="DJ111" s="591"/>
      <c r="DK111" s="591"/>
      <c r="DL111" s="591"/>
      <c r="DM111" s="591"/>
      <c r="DN111" s="591"/>
      <c r="DO111" s="591"/>
      <c r="DP111" s="591"/>
      <c r="DQ111" s="591"/>
      <c r="DR111" s="591"/>
      <c r="DS111" s="591"/>
      <c r="DT111" s="591"/>
      <c r="DU111" s="591"/>
      <c r="DV111" s="591"/>
      <c r="DW111" s="591"/>
      <c r="DX111" s="591"/>
      <c r="DY111" s="591"/>
      <c r="DZ111" s="591"/>
      <c r="EA111" s="591"/>
      <c r="EB111" s="591"/>
      <c r="EC111" s="591"/>
      <c r="ED111" s="591"/>
      <c r="EE111" s="591"/>
      <c r="EF111" s="591"/>
      <c r="EG111" s="591"/>
      <c r="EH111" s="591"/>
      <c r="EI111" s="591"/>
      <c r="EJ111" s="591"/>
      <c r="EK111" s="591"/>
      <c r="EL111" s="591"/>
      <c r="EM111" s="591"/>
      <c r="EN111" s="591"/>
      <c r="EO111" s="591"/>
      <c r="EP111" s="591"/>
      <c r="EQ111" s="591"/>
      <c r="ER111" s="591"/>
      <c r="ES111" s="591"/>
      <c r="ET111" s="591"/>
      <c r="EU111" s="591"/>
      <c r="EV111" s="591"/>
      <c r="EW111" s="591"/>
      <c r="EX111" s="591"/>
      <c r="EY111" s="591"/>
      <c r="EZ111" s="591"/>
      <c r="FA111" s="591"/>
      <c r="FB111" s="591"/>
      <c r="FC111" s="591"/>
      <c r="FD111" s="591"/>
      <c r="FE111" s="591"/>
      <c r="FF111" s="591"/>
      <c r="FG111" s="591"/>
      <c r="FH111" s="591"/>
      <c r="FI111" s="591"/>
      <c r="FJ111" s="591"/>
      <c r="FK111" s="591"/>
      <c r="FL111" s="591"/>
      <c r="FM111" s="591"/>
      <c r="FN111" s="591"/>
      <c r="FO111" s="591"/>
      <c r="FP111" s="591"/>
      <c r="FQ111" s="591"/>
      <c r="FR111" s="591"/>
      <c r="FS111" s="591"/>
      <c r="FT111" s="591"/>
      <c r="FU111" s="591"/>
      <c r="FV111" s="591"/>
      <c r="FW111" s="591"/>
      <c r="FX111" s="591"/>
      <c r="FY111" s="591"/>
      <c r="FZ111" s="591"/>
      <c r="GA111" s="591"/>
      <c r="GB111" s="591"/>
      <c r="GC111" s="591"/>
      <c r="GD111" s="591"/>
      <c r="GE111" s="591"/>
      <c r="GF111" s="591"/>
      <c r="GG111" s="591"/>
      <c r="GH111" s="591"/>
      <c r="GI111" s="591"/>
      <c r="GJ111" s="591"/>
      <c r="GK111" s="591"/>
      <c r="GL111" s="591"/>
      <c r="GM111" s="591"/>
      <c r="GN111" s="591"/>
      <c r="GO111" s="591"/>
      <c r="GP111" s="591"/>
      <c r="GQ111" s="591"/>
      <c r="GR111" s="591"/>
      <c r="GS111" s="591"/>
      <c r="GT111" s="591"/>
      <c r="GU111" s="591"/>
      <c r="GV111" s="591"/>
      <c r="GW111" s="591"/>
      <c r="GX111" s="591"/>
      <c r="GY111" s="591"/>
      <c r="GZ111" s="591"/>
      <c r="HA111" s="591"/>
      <c r="HB111" s="591"/>
      <c r="HC111" s="591"/>
      <c r="HD111" s="591"/>
      <c r="HE111" s="591"/>
      <c r="HF111" s="591"/>
      <c r="HG111" s="591"/>
      <c r="HH111" s="591"/>
      <c r="HI111" s="591"/>
      <c r="HJ111" s="591"/>
      <c r="HK111" s="591"/>
      <c r="HL111" s="591"/>
      <c r="HM111" s="591"/>
      <c r="HN111" s="591"/>
      <c r="HO111" s="591"/>
      <c r="HP111" s="591"/>
      <c r="HQ111" s="591"/>
      <c r="HR111" s="591"/>
      <c r="HS111" s="591"/>
      <c r="HT111" s="591"/>
      <c r="HU111" s="591"/>
      <c r="HV111" s="591"/>
      <c r="HW111" s="591"/>
      <c r="HX111" s="591"/>
      <c r="HY111" s="591"/>
      <c r="HZ111" s="591"/>
      <c r="IA111" s="591"/>
      <c r="IB111" s="591"/>
      <c r="IC111" s="591"/>
      <c r="ID111" s="591"/>
      <c r="IE111" s="591"/>
      <c r="IF111" s="591"/>
      <c r="IG111" s="591"/>
      <c r="IH111" s="591"/>
      <c r="II111" s="591"/>
      <c r="IJ111" s="591"/>
      <c r="IK111" s="591"/>
      <c r="IL111" s="591"/>
      <c r="IM111" s="591"/>
      <c r="IN111" s="353"/>
      <c r="IO111" s="353"/>
    </row>
    <row r="112" spans="1:249" s="619" customFormat="1" ht="16.5">
      <c r="A112" s="964"/>
      <c r="B112" s="669"/>
      <c r="C112" s="669"/>
      <c r="D112" s="594"/>
      <c r="E112" s="965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1"/>
      <c r="AK112" s="591"/>
      <c r="AL112" s="591"/>
      <c r="AM112" s="591"/>
      <c r="AN112" s="591"/>
      <c r="AO112" s="591"/>
      <c r="AP112" s="591"/>
      <c r="AQ112" s="591"/>
      <c r="AR112" s="591"/>
      <c r="AS112" s="591"/>
      <c r="AT112" s="591"/>
      <c r="AU112" s="591"/>
      <c r="AV112" s="591"/>
      <c r="AW112" s="591"/>
      <c r="AX112" s="591"/>
      <c r="AY112" s="591"/>
      <c r="AZ112" s="591"/>
      <c r="BA112" s="591"/>
      <c r="BB112" s="591"/>
      <c r="BC112" s="591"/>
      <c r="BD112" s="591"/>
      <c r="BE112" s="591"/>
      <c r="BF112" s="591"/>
      <c r="BG112" s="591"/>
      <c r="BH112" s="591"/>
      <c r="BI112" s="591"/>
      <c r="BJ112" s="591"/>
      <c r="BK112" s="591"/>
      <c r="BL112" s="591"/>
      <c r="BM112" s="591"/>
      <c r="BN112" s="591"/>
      <c r="BO112" s="591"/>
      <c r="BP112" s="591"/>
      <c r="BQ112" s="591"/>
      <c r="BR112" s="591"/>
      <c r="BS112" s="591"/>
      <c r="BT112" s="591"/>
      <c r="BU112" s="591"/>
      <c r="BV112" s="591"/>
      <c r="BW112" s="591"/>
      <c r="BX112" s="591"/>
      <c r="BY112" s="591"/>
      <c r="BZ112" s="591"/>
      <c r="CA112" s="591"/>
      <c r="CB112" s="591"/>
      <c r="CC112" s="591"/>
      <c r="CD112" s="591"/>
      <c r="CE112" s="591"/>
      <c r="CF112" s="591"/>
      <c r="CG112" s="591"/>
      <c r="CH112" s="591"/>
      <c r="CI112" s="591"/>
      <c r="CJ112" s="591"/>
      <c r="CK112" s="591"/>
      <c r="CL112" s="591"/>
      <c r="CM112" s="591"/>
      <c r="CN112" s="591"/>
      <c r="CO112" s="591"/>
      <c r="CP112" s="591"/>
      <c r="CQ112" s="591"/>
      <c r="CR112" s="591"/>
      <c r="CS112" s="591"/>
      <c r="CT112" s="591"/>
      <c r="CU112" s="591"/>
      <c r="CV112" s="591"/>
      <c r="CW112" s="591"/>
      <c r="CX112" s="591"/>
      <c r="CY112" s="591"/>
      <c r="CZ112" s="591"/>
      <c r="DA112" s="591"/>
      <c r="DB112" s="591"/>
      <c r="DC112" s="591"/>
      <c r="DD112" s="591"/>
      <c r="DE112" s="591"/>
      <c r="DF112" s="591"/>
      <c r="DG112" s="591"/>
      <c r="DH112" s="591"/>
      <c r="DI112" s="591"/>
      <c r="DJ112" s="591"/>
      <c r="DK112" s="591"/>
      <c r="DL112" s="591"/>
      <c r="DM112" s="591"/>
      <c r="DN112" s="591"/>
      <c r="DO112" s="591"/>
      <c r="DP112" s="591"/>
      <c r="DQ112" s="591"/>
      <c r="DR112" s="591"/>
      <c r="DS112" s="591"/>
      <c r="DT112" s="591"/>
      <c r="DU112" s="591"/>
      <c r="DV112" s="591"/>
      <c r="DW112" s="591"/>
      <c r="DX112" s="591"/>
      <c r="DY112" s="591"/>
      <c r="DZ112" s="591"/>
      <c r="EA112" s="591"/>
      <c r="EB112" s="591"/>
      <c r="EC112" s="591"/>
      <c r="ED112" s="591"/>
      <c r="EE112" s="591"/>
      <c r="EF112" s="591"/>
      <c r="EG112" s="591"/>
      <c r="EH112" s="591"/>
      <c r="EI112" s="591"/>
      <c r="EJ112" s="591"/>
      <c r="EK112" s="591"/>
      <c r="EL112" s="591"/>
      <c r="EM112" s="591"/>
      <c r="EN112" s="591"/>
      <c r="EO112" s="591"/>
      <c r="EP112" s="591"/>
      <c r="EQ112" s="591"/>
      <c r="ER112" s="591"/>
      <c r="ES112" s="591"/>
      <c r="ET112" s="591"/>
      <c r="EU112" s="591"/>
      <c r="EV112" s="591"/>
      <c r="EW112" s="591"/>
      <c r="EX112" s="591"/>
      <c r="EY112" s="591"/>
      <c r="EZ112" s="591"/>
      <c r="FA112" s="591"/>
      <c r="FB112" s="591"/>
      <c r="FC112" s="591"/>
      <c r="FD112" s="591"/>
      <c r="FE112" s="591"/>
      <c r="FF112" s="591"/>
      <c r="FG112" s="591"/>
      <c r="FH112" s="591"/>
      <c r="FI112" s="591"/>
      <c r="FJ112" s="591"/>
      <c r="FK112" s="591"/>
      <c r="FL112" s="591"/>
      <c r="FM112" s="591"/>
      <c r="FN112" s="591"/>
      <c r="FO112" s="591"/>
      <c r="FP112" s="591"/>
      <c r="FQ112" s="591"/>
      <c r="FR112" s="591"/>
      <c r="FS112" s="591"/>
      <c r="FT112" s="591"/>
      <c r="FU112" s="591"/>
      <c r="FV112" s="591"/>
      <c r="FW112" s="591"/>
      <c r="FX112" s="591"/>
      <c r="FY112" s="591"/>
      <c r="FZ112" s="591"/>
      <c r="GA112" s="591"/>
      <c r="GB112" s="591"/>
      <c r="GC112" s="591"/>
      <c r="GD112" s="591"/>
      <c r="GE112" s="591"/>
      <c r="GF112" s="591"/>
      <c r="GG112" s="591"/>
      <c r="GH112" s="591"/>
      <c r="GI112" s="591"/>
      <c r="GJ112" s="591"/>
      <c r="GK112" s="591"/>
      <c r="GL112" s="591"/>
      <c r="GM112" s="591"/>
      <c r="GN112" s="591"/>
      <c r="GO112" s="591"/>
      <c r="GP112" s="591"/>
      <c r="GQ112" s="591"/>
      <c r="GR112" s="591"/>
      <c r="GS112" s="591"/>
      <c r="GT112" s="591"/>
      <c r="GU112" s="591"/>
      <c r="GV112" s="591"/>
      <c r="GW112" s="591"/>
      <c r="GX112" s="591"/>
      <c r="GY112" s="591"/>
      <c r="GZ112" s="591"/>
      <c r="HA112" s="591"/>
      <c r="HB112" s="591"/>
      <c r="HC112" s="591"/>
      <c r="HD112" s="591"/>
      <c r="HE112" s="591"/>
      <c r="HF112" s="591"/>
      <c r="HG112" s="591"/>
      <c r="HH112" s="591"/>
      <c r="HI112" s="591"/>
      <c r="HJ112" s="591"/>
      <c r="HK112" s="591"/>
      <c r="HL112" s="591"/>
      <c r="HM112" s="591"/>
      <c r="HN112" s="591"/>
      <c r="HO112" s="591"/>
      <c r="HP112" s="591"/>
      <c r="HQ112" s="591"/>
      <c r="HR112" s="591"/>
      <c r="HS112" s="591"/>
      <c r="HT112" s="591"/>
      <c r="HU112" s="591"/>
      <c r="HV112" s="591"/>
      <c r="HW112" s="591"/>
      <c r="HX112" s="591"/>
      <c r="HY112" s="591"/>
      <c r="HZ112" s="591"/>
      <c r="IA112" s="591"/>
      <c r="IB112" s="591"/>
      <c r="IC112" s="591"/>
      <c r="ID112" s="591"/>
      <c r="IE112" s="591"/>
      <c r="IF112" s="591"/>
      <c r="IG112" s="591"/>
      <c r="IH112" s="591"/>
      <c r="II112" s="591"/>
      <c r="IJ112" s="591"/>
      <c r="IK112" s="591"/>
      <c r="IL112" s="591"/>
      <c r="IM112" s="591"/>
      <c r="IN112" s="353"/>
      <c r="IO112" s="353"/>
    </row>
    <row r="113" spans="1:249" s="619" customFormat="1" ht="16.5">
      <c r="A113" s="964"/>
      <c r="B113" s="669"/>
      <c r="C113" s="669"/>
      <c r="D113" s="594"/>
      <c r="E113" s="965"/>
      <c r="J113" s="591"/>
      <c r="K113" s="591"/>
      <c r="L113" s="591"/>
      <c r="M113" s="591"/>
      <c r="N113" s="591"/>
      <c r="O113" s="591"/>
      <c r="P113" s="591"/>
      <c r="Q113" s="591"/>
      <c r="R113" s="591"/>
      <c r="S113" s="591"/>
      <c r="T113" s="591"/>
      <c r="U113" s="591"/>
      <c r="V113" s="591"/>
      <c r="W113" s="591"/>
      <c r="X113" s="591"/>
      <c r="Y113" s="591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91"/>
      <c r="AJ113" s="591"/>
      <c r="AK113" s="591"/>
      <c r="AL113" s="591"/>
      <c r="AM113" s="591"/>
      <c r="AN113" s="591"/>
      <c r="AO113" s="591"/>
      <c r="AP113" s="591"/>
      <c r="AQ113" s="591"/>
      <c r="AR113" s="591"/>
      <c r="AS113" s="591"/>
      <c r="AT113" s="591"/>
      <c r="AU113" s="591"/>
      <c r="AV113" s="591"/>
      <c r="AW113" s="591"/>
      <c r="AX113" s="591"/>
      <c r="AY113" s="591"/>
      <c r="AZ113" s="591"/>
      <c r="BA113" s="591"/>
      <c r="BB113" s="591"/>
      <c r="BC113" s="591"/>
      <c r="BD113" s="591"/>
      <c r="BE113" s="591"/>
      <c r="BF113" s="591"/>
      <c r="BG113" s="591"/>
      <c r="BH113" s="591"/>
      <c r="BI113" s="591"/>
      <c r="BJ113" s="591"/>
      <c r="BK113" s="591"/>
      <c r="BL113" s="591"/>
      <c r="BM113" s="591"/>
      <c r="BN113" s="591"/>
      <c r="BO113" s="591"/>
      <c r="BP113" s="591"/>
      <c r="BQ113" s="591"/>
      <c r="BR113" s="591"/>
      <c r="BS113" s="591"/>
      <c r="BT113" s="591"/>
      <c r="BU113" s="591"/>
      <c r="BV113" s="591"/>
      <c r="BW113" s="591"/>
      <c r="BX113" s="591"/>
      <c r="BY113" s="591"/>
      <c r="BZ113" s="591"/>
      <c r="CA113" s="591"/>
      <c r="CB113" s="591"/>
      <c r="CC113" s="591"/>
      <c r="CD113" s="591"/>
      <c r="CE113" s="591"/>
      <c r="CF113" s="591"/>
      <c r="CG113" s="591"/>
      <c r="CH113" s="591"/>
      <c r="CI113" s="591"/>
      <c r="CJ113" s="591"/>
      <c r="CK113" s="591"/>
      <c r="CL113" s="591"/>
      <c r="CM113" s="591"/>
      <c r="CN113" s="591"/>
      <c r="CO113" s="591"/>
      <c r="CP113" s="591"/>
      <c r="CQ113" s="591"/>
      <c r="CR113" s="591"/>
      <c r="CS113" s="591"/>
      <c r="CT113" s="591"/>
      <c r="CU113" s="591"/>
      <c r="CV113" s="591"/>
      <c r="CW113" s="591"/>
      <c r="CX113" s="591"/>
      <c r="CY113" s="591"/>
      <c r="CZ113" s="591"/>
      <c r="DA113" s="591"/>
      <c r="DB113" s="591"/>
      <c r="DC113" s="591"/>
      <c r="DD113" s="591"/>
      <c r="DE113" s="591"/>
      <c r="DF113" s="591"/>
      <c r="DG113" s="591"/>
      <c r="DH113" s="591"/>
      <c r="DI113" s="591"/>
      <c r="DJ113" s="591"/>
      <c r="DK113" s="591"/>
      <c r="DL113" s="591"/>
      <c r="DM113" s="591"/>
      <c r="DN113" s="591"/>
      <c r="DO113" s="591"/>
      <c r="DP113" s="591"/>
      <c r="DQ113" s="591"/>
      <c r="DR113" s="591"/>
      <c r="DS113" s="591"/>
      <c r="DT113" s="591"/>
      <c r="DU113" s="591"/>
      <c r="DV113" s="591"/>
      <c r="DW113" s="591"/>
      <c r="DX113" s="591"/>
      <c r="DY113" s="591"/>
      <c r="DZ113" s="591"/>
      <c r="EA113" s="591"/>
      <c r="EB113" s="591"/>
      <c r="EC113" s="591"/>
      <c r="ED113" s="591"/>
      <c r="EE113" s="591"/>
      <c r="EF113" s="591"/>
      <c r="EG113" s="591"/>
      <c r="EH113" s="591"/>
      <c r="EI113" s="591"/>
      <c r="EJ113" s="591"/>
      <c r="EK113" s="591"/>
      <c r="EL113" s="591"/>
      <c r="EM113" s="591"/>
      <c r="EN113" s="591"/>
      <c r="EO113" s="591"/>
      <c r="EP113" s="591"/>
      <c r="EQ113" s="591"/>
      <c r="ER113" s="591"/>
      <c r="ES113" s="591"/>
      <c r="ET113" s="591"/>
      <c r="EU113" s="591"/>
      <c r="EV113" s="591"/>
      <c r="EW113" s="591"/>
      <c r="EX113" s="591"/>
      <c r="EY113" s="591"/>
      <c r="EZ113" s="591"/>
      <c r="FA113" s="591"/>
      <c r="FB113" s="591"/>
      <c r="FC113" s="591"/>
      <c r="FD113" s="591"/>
      <c r="FE113" s="591"/>
      <c r="FF113" s="591"/>
      <c r="FG113" s="591"/>
      <c r="FH113" s="591"/>
      <c r="FI113" s="591"/>
      <c r="FJ113" s="591"/>
      <c r="FK113" s="591"/>
      <c r="FL113" s="591"/>
      <c r="FM113" s="591"/>
      <c r="FN113" s="591"/>
      <c r="FO113" s="591"/>
      <c r="FP113" s="591"/>
      <c r="FQ113" s="591"/>
      <c r="FR113" s="591"/>
      <c r="FS113" s="591"/>
      <c r="FT113" s="591"/>
      <c r="FU113" s="591"/>
      <c r="FV113" s="591"/>
      <c r="FW113" s="591"/>
      <c r="FX113" s="591"/>
      <c r="FY113" s="591"/>
      <c r="FZ113" s="591"/>
      <c r="GA113" s="591"/>
      <c r="GB113" s="591"/>
      <c r="GC113" s="591"/>
      <c r="GD113" s="591"/>
      <c r="GE113" s="591"/>
      <c r="GF113" s="591"/>
      <c r="GG113" s="591"/>
      <c r="GH113" s="591"/>
      <c r="GI113" s="591"/>
      <c r="GJ113" s="591"/>
      <c r="GK113" s="591"/>
      <c r="GL113" s="591"/>
      <c r="GM113" s="591"/>
      <c r="GN113" s="591"/>
      <c r="GO113" s="591"/>
      <c r="GP113" s="591"/>
      <c r="GQ113" s="591"/>
      <c r="GR113" s="591"/>
      <c r="GS113" s="591"/>
      <c r="GT113" s="591"/>
      <c r="GU113" s="591"/>
      <c r="GV113" s="591"/>
      <c r="GW113" s="591"/>
      <c r="GX113" s="591"/>
      <c r="GY113" s="591"/>
      <c r="GZ113" s="591"/>
      <c r="HA113" s="591"/>
      <c r="HB113" s="591"/>
      <c r="HC113" s="591"/>
      <c r="HD113" s="591"/>
      <c r="HE113" s="591"/>
      <c r="HF113" s="591"/>
      <c r="HG113" s="591"/>
      <c r="HH113" s="591"/>
      <c r="HI113" s="591"/>
      <c r="HJ113" s="591"/>
      <c r="HK113" s="591"/>
      <c r="HL113" s="591"/>
      <c r="HM113" s="591"/>
      <c r="HN113" s="591"/>
      <c r="HO113" s="591"/>
      <c r="HP113" s="591"/>
      <c r="HQ113" s="591"/>
      <c r="HR113" s="591"/>
      <c r="HS113" s="591"/>
      <c r="HT113" s="591"/>
      <c r="HU113" s="591"/>
      <c r="HV113" s="591"/>
      <c r="HW113" s="591"/>
      <c r="HX113" s="591"/>
      <c r="HY113" s="591"/>
      <c r="HZ113" s="591"/>
      <c r="IA113" s="591"/>
      <c r="IB113" s="591"/>
      <c r="IC113" s="591"/>
      <c r="ID113" s="591"/>
      <c r="IE113" s="591"/>
      <c r="IF113" s="591"/>
      <c r="IG113" s="591"/>
      <c r="IH113" s="591"/>
      <c r="II113" s="591"/>
      <c r="IJ113" s="591"/>
      <c r="IK113" s="591"/>
      <c r="IL113" s="591"/>
      <c r="IM113" s="591"/>
      <c r="IN113" s="353"/>
      <c r="IO113" s="353"/>
    </row>
    <row r="114" spans="1:249" s="619" customFormat="1" ht="16.5">
      <c r="A114" s="964"/>
      <c r="B114" s="669"/>
      <c r="C114" s="669"/>
      <c r="D114" s="594"/>
      <c r="E114" s="965"/>
      <c r="J114" s="591"/>
      <c r="K114" s="591"/>
      <c r="L114" s="591"/>
      <c r="M114" s="591"/>
      <c r="N114" s="591"/>
      <c r="O114" s="591"/>
      <c r="P114" s="591"/>
      <c r="Q114" s="591"/>
      <c r="R114" s="591"/>
      <c r="S114" s="591"/>
      <c r="T114" s="591"/>
      <c r="U114" s="591"/>
      <c r="V114" s="591"/>
      <c r="W114" s="591"/>
      <c r="X114" s="591"/>
      <c r="Y114" s="591"/>
      <c r="Z114" s="591"/>
      <c r="AA114" s="591"/>
      <c r="AB114" s="591"/>
      <c r="AC114" s="591"/>
      <c r="AD114" s="591"/>
      <c r="AE114" s="591"/>
      <c r="AF114" s="591"/>
      <c r="AG114" s="591"/>
      <c r="AH114" s="591"/>
      <c r="AI114" s="591"/>
      <c r="AJ114" s="591"/>
      <c r="AK114" s="591"/>
      <c r="AL114" s="591"/>
      <c r="AM114" s="591"/>
      <c r="AN114" s="591"/>
      <c r="AO114" s="591"/>
      <c r="AP114" s="591"/>
      <c r="AQ114" s="591"/>
      <c r="AR114" s="591"/>
      <c r="AS114" s="591"/>
      <c r="AT114" s="591"/>
      <c r="AU114" s="591"/>
      <c r="AV114" s="591"/>
      <c r="AW114" s="591"/>
      <c r="AX114" s="591"/>
      <c r="AY114" s="591"/>
      <c r="AZ114" s="591"/>
      <c r="BA114" s="591"/>
      <c r="BB114" s="591"/>
      <c r="BC114" s="591"/>
      <c r="BD114" s="591"/>
      <c r="BE114" s="591"/>
      <c r="BF114" s="591"/>
      <c r="BG114" s="591"/>
      <c r="BH114" s="591"/>
      <c r="BI114" s="591"/>
      <c r="BJ114" s="591"/>
      <c r="BK114" s="591"/>
      <c r="BL114" s="591"/>
      <c r="BM114" s="591"/>
      <c r="BN114" s="591"/>
      <c r="BO114" s="591"/>
      <c r="BP114" s="591"/>
      <c r="BQ114" s="591"/>
      <c r="BR114" s="591"/>
      <c r="BS114" s="591"/>
      <c r="BT114" s="591"/>
      <c r="BU114" s="591"/>
      <c r="BV114" s="591"/>
      <c r="BW114" s="591"/>
      <c r="BX114" s="591"/>
      <c r="BY114" s="591"/>
      <c r="BZ114" s="591"/>
      <c r="CA114" s="591"/>
      <c r="CB114" s="591"/>
      <c r="CC114" s="591"/>
      <c r="CD114" s="591"/>
      <c r="CE114" s="591"/>
      <c r="CF114" s="591"/>
      <c r="CG114" s="591"/>
      <c r="CH114" s="591"/>
      <c r="CI114" s="591"/>
      <c r="CJ114" s="591"/>
      <c r="CK114" s="591"/>
      <c r="CL114" s="591"/>
      <c r="CM114" s="591"/>
      <c r="CN114" s="591"/>
      <c r="CO114" s="591"/>
      <c r="CP114" s="591"/>
      <c r="CQ114" s="591"/>
      <c r="CR114" s="591"/>
      <c r="CS114" s="591"/>
      <c r="CT114" s="591"/>
      <c r="CU114" s="591"/>
      <c r="CV114" s="591"/>
      <c r="CW114" s="591"/>
      <c r="CX114" s="591"/>
      <c r="CY114" s="591"/>
      <c r="CZ114" s="591"/>
      <c r="DA114" s="591"/>
      <c r="DB114" s="591"/>
      <c r="DC114" s="591"/>
      <c r="DD114" s="591"/>
      <c r="DE114" s="591"/>
      <c r="DF114" s="591"/>
      <c r="DG114" s="591"/>
      <c r="DH114" s="591"/>
      <c r="DI114" s="591"/>
      <c r="DJ114" s="591"/>
      <c r="DK114" s="591"/>
      <c r="DL114" s="591"/>
      <c r="DM114" s="591"/>
      <c r="DN114" s="591"/>
      <c r="DO114" s="591"/>
      <c r="DP114" s="591"/>
      <c r="DQ114" s="591"/>
      <c r="DR114" s="591"/>
      <c r="DS114" s="591"/>
      <c r="DT114" s="591"/>
      <c r="DU114" s="591"/>
      <c r="DV114" s="591"/>
      <c r="DW114" s="591"/>
      <c r="DX114" s="591"/>
      <c r="DY114" s="591"/>
      <c r="DZ114" s="591"/>
      <c r="EA114" s="591"/>
      <c r="EB114" s="591"/>
      <c r="EC114" s="591"/>
      <c r="ED114" s="591"/>
      <c r="EE114" s="591"/>
      <c r="EF114" s="591"/>
      <c r="EG114" s="591"/>
      <c r="EH114" s="591"/>
      <c r="EI114" s="591"/>
      <c r="EJ114" s="591"/>
      <c r="EK114" s="591"/>
      <c r="EL114" s="591"/>
      <c r="EM114" s="591"/>
      <c r="EN114" s="591"/>
      <c r="EO114" s="591"/>
      <c r="EP114" s="591"/>
      <c r="EQ114" s="591"/>
      <c r="ER114" s="591"/>
      <c r="ES114" s="591"/>
      <c r="ET114" s="591"/>
      <c r="EU114" s="591"/>
      <c r="EV114" s="591"/>
      <c r="EW114" s="591"/>
      <c r="EX114" s="591"/>
      <c r="EY114" s="591"/>
      <c r="EZ114" s="591"/>
      <c r="FA114" s="591"/>
      <c r="FB114" s="591"/>
      <c r="FC114" s="591"/>
      <c r="FD114" s="591"/>
      <c r="FE114" s="591"/>
      <c r="FF114" s="591"/>
      <c r="FG114" s="591"/>
      <c r="FH114" s="591"/>
      <c r="FI114" s="591"/>
      <c r="FJ114" s="591"/>
      <c r="FK114" s="591"/>
      <c r="FL114" s="591"/>
      <c r="FM114" s="591"/>
      <c r="FN114" s="591"/>
      <c r="FO114" s="591"/>
      <c r="FP114" s="591"/>
      <c r="FQ114" s="591"/>
      <c r="FR114" s="591"/>
      <c r="FS114" s="591"/>
      <c r="FT114" s="591"/>
      <c r="FU114" s="591"/>
      <c r="FV114" s="591"/>
      <c r="FW114" s="591"/>
      <c r="FX114" s="591"/>
      <c r="FY114" s="591"/>
      <c r="FZ114" s="591"/>
      <c r="GA114" s="591"/>
      <c r="GB114" s="591"/>
      <c r="GC114" s="591"/>
      <c r="GD114" s="591"/>
      <c r="GE114" s="591"/>
      <c r="GF114" s="591"/>
      <c r="GG114" s="591"/>
      <c r="GH114" s="591"/>
      <c r="GI114" s="591"/>
      <c r="GJ114" s="591"/>
      <c r="GK114" s="591"/>
      <c r="GL114" s="591"/>
      <c r="GM114" s="591"/>
      <c r="GN114" s="591"/>
      <c r="GO114" s="591"/>
      <c r="GP114" s="591"/>
      <c r="GQ114" s="591"/>
      <c r="GR114" s="591"/>
      <c r="GS114" s="591"/>
      <c r="GT114" s="591"/>
      <c r="GU114" s="591"/>
      <c r="GV114" s="591"/>
      <c r="GW114" s="591"/>
      <c r="GX114" s="591"/>
      <c r="GY114" s="591"/>
      <c r="GZ114" s="591"/>
      <c r="HA114" s="591"/>
      <c r="HB114" s="591"/>
      <c r="HC114" s="591"/>
      <c r="HD114" s="591"/>
      <c r="HE114" s="591"/>
      <c r="HF114" s="591"/>
      <c r="HG114" s="591"/>
      <c r="HH114" s="591"/>
      <c r="HI114" s="591"/>
      <c r="HJ114" s="591"/>
      <c r="HK114" s="591"/>
      <c r="HL114" s="591"/>
      <c r="HM114" s="591"/>
      <c r="HN114" s="591"/>
      <c r="HO114" s="591"/>
      <c r="HP114" s="591"/>
      <c r="HQ114" s="591"/>
      <c r="HR114" s="591"/>
      <c r="HS114" s="591"/>
      <c r="HT114" s="591"/>
      <c r="HU114" s="591"/>
      <c r="HV114" s="591"/>
      <c r="HW114" s="591"/>
      <c r="HX114" s="591"/>
      <c r="HY114" s="591"/>
      <c r="HZ114" s="591"/>
      <c r="IA114" s="591"/>
      <c r="IB114" s="591"/>
      <c r="IC114" s="591"/>
      <c r="ID114" s="591"/>
      <c r="IE114" s="591"/>
      <c r="IF114" s="591"/>
      <c r="IG114" s="591"/>
      <c r="IH114" s="591"/>
      <c r="II114" s="591"/>
      <c r="IJ114" s="591"/>
      <c r="IK114" s="591"/>
      <c r="IL114" s="591"/>
      <c r="IM114" s="591"/>
      <c r="IN114" s="353"/>
      <c r="IO114" s="353"/>
    </row>
    <row r="115" spans="1:249" s="619" customFormat="1" ht="16.5">
      <c r="A115" s="964"/>
      <c r="B115" s="669"/>
      <c r="C115" s="669"/>
      <c r="D115" s="594"/>
      <c r="E115" s="965"/>
      <c r="J115" s="591"/>
      <c r="K115" s="591"/>
      <c r="L115" s="591"/>
      <c r="M115" s="591"/>
      <c r="N115" s="591"/>
      <c r="O115" s="591"/>
      <c r="P115" s="591"/>
      <c r="Q115" s="591"/>
      <c r="R115" s="591"/>
      <c r="S115" s="591"/>
      <c r="T115" s="591"/>
      <c r="U115" s="591"/>
      <c r="V115" s="591"/>
      <c r="W115" s="591"/>
      <c r="X115" s="591"/>
      <c r="Y115" s="591"/>
      <c r="Z115" s="591"/>
      <c r="AA115" s="591"/>
      <c r="AB115" s="591"/>
      <c r="AC115" s="591"/>
      <c r="AD115" s="591"/>
      <c r="AE115" s="591"/>
      <c r="AF115" s="591"/>
      <c r="AG115" s="591"/>
      <c r="AH115" s="591"/>
      <c r="AI115" s="591"/>
      <c r="AJ115" s="591"/>
      <c r="AK115" s="591"/>
      <c r="AL115" s="591"/>
      <c r="AM115" s="591"/>
      <c r="AN115" s="591"/>
      <c r="AO115" s="591"/>
      <c r="AP115" s="591"/>
      <c r="AQ115" s="591"/>
      <c r="AR115" s="591"/>
      <c r="AS115" s="591"/>
      <c r="AT115" s="591"/>
      <c r="AU115" s="591"/>
      <c r="AV115" s="591"/>
      <c r="AW115" s="591"/>
      <c r="AX115" s="591"/>
      <c r="AY115" s="591"/>
      <c r="AZ115" s="591"/>
      <c r="BA115" s="591"/>
      <c r="BB115" s="591"/>
      <c r="BC115" s="591"/>
      <c r="BD115" s="591"/>
      <c r="BE115" s="591"/>
      <c r="BF115" s="591"/>
      <c r="BG115" s="591"/>
      <c r="BH115" s="591"/>
      <c r="BI115" s="591"/>
      <c r="BJ115" s="591"/>
      <c r="BK115" s="591"/>
      <c r="BL115" s="591"/>
      <c r="BM115" s="591"/>
      <c r="BN115" s="591"/>
      <c r="BO115" s="591"/>
      <c r="BP115" s="591"/>
      <c r="BQ115" s="591"/>
      <c r="BR115" s="591"/>
      <c r="BS115" s="591"/>
      <c r="BT115" s="591"/>
      <c r="BU115" s="591"/>
      <c r="BV115" s="591"/>
      <c r="BW115" s="591"/>
      <c r="BX115" s="591"/>
      <c r="BY115" s="591"/>
      <c r="BZ115" s="591"/>
      <c r="CA115" s="591"/>
      <c r="CB115" s="591"/>
      <c r="CC115" s="591"/>
      <c r="CD115" s="591"/>
      <c r="CE115" s="591"/>
      <c r="CF115" s="591"/>
      <c r="CG115" s="591"/>
      <c r="CH115" s="591"/>
      <c r="CI115" s="591"/>
      <c r="CJ115" s="591"/>
      <c r="CK115" s="591"/>
      <c r="CL115" s="591"/>
      <c r="CM115" s="591"/>
      <c r="CN115" s="591"/>
      <c r="CO115" s="591"/>
      <c r="CP115" s="591"/>
      <c r="CQ115" s="591"/>
      <c r="CR115" s="591"/>
      <c r="CS115" s="591"/>
      <c r="CT115" s="591"/>
      <c r="CU115" s="591"/>
      <c r="CV115" s="591"/>
      <c r="CW115" s="591"/>
      <c r="CX115" s="591"/>
      <c r="CY115" s="591"/>
      <c r="CZ115" s="591"/>
      <c r="DA115" s="591"/>
      <c r="DB115" s="591"/>
      <c r="DC115" s="591"/>
      <c r="DD115" s="591"/>
      <c r="DE115" s="591"/>
      <c r="DF115" s="591"/>
      <c r="DG115" s="591"/>
      <c r="DH115" s="591"/>
      <c r="DI115" s="591"/>
      <c r="DJ115" s="591"/>
      <c r="DK115" s="591"/>
      <c r="DL115" s="591"/>
      <c r="DM115" s="591"/>
      <c r="DN115" s="591"/>
      <c r="DO115" s="591"/>
      <c r="DP115" s="591"/>
      <c r="DQ115" s="591"/>
      <c r="DR115" s="591"/>
      <c r="DS115" s="591"/>
      <c r="DT115" s="591"/>
      <c r="DU115" s="591"/>
      <c r="DV115" s="591"/>
      <c r="DW115" s="591"/>
      <c r="DX115" s="591"/>
      <c r="DY115" s="591"/>
      <c r="DZ115" s="591"/>
      <c r="EA115" s="591"/>
      <c r="EB115" s="591"/>
      <c r="EC115" s="591"/>
      <c r="ED115" s="591"/>
      <c r="EE115" s="591"/>
      <c r="EF115" s="591"/>
      <c r="EG115" s="591"/>
      <c r="EH115" s="591"/>
      <c r="EI115" s="591"/>
      <c r="EJ115" s="591"/>
      <c r="EK115" s="591"/>
      <c r="EL115" s="591"/>
      <c r="EM115" s="591"/>
      <c r="EN115" s="591"/>
      <c r="EO115" s="591"/>
      <c r="EP115" s="591"/>
      <c r="EQ115" s="591"/>
      <c r="ER115" s="591"/>
      <c r="ES115" s="591"/>
      <c r="ET115" s="591"/>
      <c r="EU115" s="591"/>
      <c r="EV115" s="591"/>
      <c r="EW115" s="591"/>
      <c r="EX115" s="591"/>
      <c r="EY115" s="591"/>
      <c r="EZ115" s="591"/>
      <c r="FA115" s="591"/>
      <c r="FB115" s="591"/>
      <c r="FC115" s="591"/>
      <c r="FD115" s="591"/>
      <c r="FE115" s="591"/>
      <c r="FF115" s="591"/>
      <c r="FG115" s="591"/>
      <c r="FH115" s="591"/>
      <c r="FI115" s="591"/>
      <c r="FJ115" s="591"/>
      <c r="FK115" s="591"/>
      <c r="FL115" s="591"/>
      <c r="FM115" s="591"/>
      <c r="FN115" s="591"/>
      <c r="FO115" s="591"/>
      <c r="FP115" s="591"/>
      <c r="FQ115" s="591"/>
      <c r="FR115" s="591"/>
      <c r="FS115" s="591"/>
      <c r="FT115" s="591"/>
      <c r="FU115" s="591"/>
      <c r="FV115" s="591"/>
      <c r="FW115" s="591"/>
      <c r="FX115" s="591"/>
      <c r="FY115" s="591"/>
      <c r="FZ115" s="591"/>
      <c r="GA115" s="591"/>
      <c r="GB115" s="591"/>
      <c r="GC115" s="591"/>
      <c r="GD115" s="591"/>
      <c r="GE115" s="591"/>
      <c r="GF115" s="591"/>
      <c r="GG115" s="591"/>
      <c r="GH115" s="591"/>
      <c r="GI115" s="591"/>
      <c r="GJ115" s="591"/>
      <c r="GK115" s="591"/>
      <c r="GL115" s="591"/>
      <c r="GM115" s="591"/>
      <c r="GN115" s="591"/>
      <c r="GO115" s="591"/>
      <c r="GP115" s="591"/>
      <c r="GQ115" s="591"/>
      <c r="GR115" s="591"/>
      <c r="GS115" s="591"/>
      <c r="GT115" s="591"/>
      <c r="GU115" s="591"/>
      <c r="GV115" s="591"/>
      <c r="GW115" s="591"/>
      <c r="GX115" s="591"/>
      <c r="GY115" s="591"/>
      <c r="GZ115" s="591"/>
      <c r="HA115" s="591"/>
      <c r="HB115" s="591"/>
      <c r="HC115" s="591"/>
      <c r="HD115" s="591"/>
      <c r="HE115" s="591"/>
      <c r="HF115" s="591"/>
      <c r="HG115" s="591"/>
      <c r="HH115" s="591"/>
      <c r="HI115" s="591"/>
      <c r="HJ115" s="591"/>
      <c r="HK115" s="591"/>
      <c r="HL115" s="591"/>
      <c r="HM115" s="591"/>
      <c r="HN115" s="591"/>
      <c r="HO115" s="591"/>
      <c r="HP115" s="591"/>
      <c r="HQ115" s="591"/>
      <c r="HR115" s="591"/>
      <c r="HS115" s="591"/>
      <c r="HT115" s="591"/>
      <c r="HU115" s="591"/>
      <c r="HV115" s="591"/>
      <c r="HW115" s="591"/>
      <c r="HX115" s="591"/>
      <c r="HY115" s="591"/>
      <c r="HZ115" s="591"/>
      <c r="IA115" s="591"/>
      <c r="IB115" s="591"/>
      <c r="IC115" s="591"/>
      <c r="ID115" s="591"/>
      <c r="IE115" s="591"/>
      <c r="IF115" s="591"/>
      <c r="IG115" s="591"/>
      <c r="IH115" s="591"/>
      <c r="II115" s="591"/>
      <c r="IJ115" s="591"/>
      <c r="IK115" s="591"/>
      <c r="IL115" s="591"/>
      <c r="IM115" s="591"/>
      <c r="IN115" s="353"/>
      <c r="IO115" s="353"/>
    </row>
    <row r="116" spans="1:249" s="619" customFormat="1" ht="16.5">
      <c r="A116" s="964"/>
      <c r="B116" s="669"/>
      <c r="C116" s="669"/>
      <c r="D116" s="594"/>
      <c r="E116" s="965"/>
      <c r="J116" s="591"/>
      <c r="K116" s="591"/>
      <c r="L116" s="591"/>
      <c r="M116" s="591"/>
      <c r="N116" s="591"/>
      <c r="O116" s="591"/>
      <c r="P116" s="591"/>
      <c r="Q116" s="591"/>
      <c r="R116" s="591"/>
      <c r="S116" s="591"/>
      <c r="T116" s="591"/>
      <c r="U116" s="591"/>
      <c r="V116" s="591"/>
      <c r="W116" s="591"/>
      <c r="X116" s="591"/>
      <c r="Y116" s="591"/>
      <c r="Z116" s="591"/>
      <c r="AA116" s="591"/>
      <c r="AB116" s="591"/>
      <c r="AC116" s="591"/>
      <c r="AD116" s="591"/>
      <c r="AE116" s="591"/>
      <c r="AF116" s="591"/>
      <c r="AG116" s="591"/>
      <c r="AH116" s="591"/>
      <c r="AI116" s="591"/>
      <c r="AJ116" s="591"/>
      <c r="AK116" s="591"/>
      <c r="AL116" s="591"/>
      <c r="AM116" s="591"/>
      <c r="AN116" s="591"/>
      <c r="AO116" s="591"/>
      <c r="AP116" s="591"/>
      <c r="AQ116" s="591"/>
      <c r="AR116" s="591"/>
      <c r="AS116" s="591"/>
      <c r="AT116" s="591"/>
      <c r="AU116" s="591"/>
      <c r="AV116" s="591"/>
      <c r="AW116" s="591"/>
      <c r="AX116" s="591"/>
      <c r="AY116" s="591"/>
      <c r="AZ116" s="591"/>
      <c r="BA116" s="591"/>
      <c r="BB116" s="591"/>
      <c r="BC116" s="591"/>
      <c r="BD116" s="591"/>
      <c r="BE116" s="591"/>
      <c r="BF116" s="591"/>
      <c r="BG116" s="591"/>
      <c r="BH116" s="591"/>
      <c r="BI116" s="591"/>
      <c r="BJ116" s="591"/>
      <c r="BK116" s="591"/>
      <c r="BL116" s="591"/>
      <c r="BM116" s="591"/>
      <c r="BN116" s="591"/>
      <c r="BO116" s="591"/>
      <c r="BP116" s="591"/>
      <c r="BQ116" s="591"/>
      <c r="BR116" s="591"/>
      <c r="BS116" s="591"/>
      <c r="BT116" s="591"/>
      <c r="BU116" s="591"/>
      <c r="BV116" s="591"/>
      <c r="BW116" s="591"/>
      <c r="BX116" s="591"/>
      <c r="BY116" s="591"/>
      <c r="BZ116" s="591"/>
      <c r="CA116" s="591"/>
      <c r="CB116" s="591"/>
      <c r="CC116" s="591"/>
      <c r="CD116" s="591"/>
      <c r="CE116" s="591"/>
      <c r="CF116" s="591"/>
      <c r="CG116" s="591"/>
      <c r="CH116" s="591"/>
      <c r="CI116" s="591"/>
      <c r="CJ116" s="591"/>
      <c r="CK116" s="591"/>
      <c r="CL116" s="591"/>
      <c r="CM116" s="591"/>
      <c r="CN116" s="591"/>
      <c r="CO116" s="591"/>
      <c r="CP116" s="591"/>
      <c r="CQ116" s="591"/>
      <c r="CR116" s="591"/>
      <c r="CS116" s="591"/>
      <c r="CT116" s="591"/>
      <c r="CU116" s="591"/>
      <c r="CV116" s="591"/>
      <c r="CW116" s="591"/>
      <c r="CX116" s="591"/>
      <c r="CY116" s="591"/>
      <c r="CZ116" s="591"/>
      <c r="DA116" s="591"/>
      <c r="DB116" s="591"/>
      <c r="DC116" s="591"/>
      <c r="DD116" s="591"/>
      <c r="DE116" s="591"/>
      <c r="DF116" s="591"/>
      <c r="DG116" s="591"/>
      <c r="DH116" s="591"/>
      <c r="DI116" s="591"/>
      <c r="DJ116" s="591"/>
      <c r="DK116" s="591"/>
      <c r="DL116" s="591"/>
      <c r="DM116" s="591"/>
      <c r="DN116" s="591"/>
      <c r="DO116" s="591"/>
      <c r="DP116" s="591"/>
      <c r="DQ116" s="591"/>
      <c r="DR116" s="591"/>
      <c r="DS116" s="591"/>
      <c r="DT116" s="591"/>
      <c r="DU116" s="591"/>
      <c r="DV116" s="591"/>
      <c r="DW116" s="591"/>
      <c r="DX116" s="591"/>
      <c r="DY116" s="591"/>
      <c r="DZ116" s="591"/>
      <c r="EA116" s="591"/>
      <c r="EB116" s="591"/>
      <c r="EC116" s="591"/>
      <c r="ED116" s="591"/>
      <c r="EE116" s="591"/>
      <c r="EF116" s="591"/>
      <c r="EG116" s="591"/>
      <c r="EH116" s="591"/>
      <c r="EI116" s="591"/>
      <c r="EJ116" s="591"/>
      <c r="EK116" s="591"/>
      <c r="EL116" s="591"/>
      <c r="EM116" s="591"/>
      <c r="EN116" s="591"/>
      <c r="EO116" s="591"/>
      <c r="EP116" s="591"/>
      <c r="EQ116" s="591"/>
      <c r="ER116" s="591"/>
      <c r="ES116" s="591"/>
      <c r="ET116" s="591"/>
      <c r="EU116" s="591"/>
      <c r="EV116" s="591"/>
      <c r="EW116" s="591"/>
      <c r="EX116" s="591"/>
      <c r="EY116" s="591"/>
      <c r="EZ116" s="591"/>
      <c r="FA116" s="591"/>
      <c r="FB116" s="591"/>
      <c r="FC116" s="591"/>
      <c r="FD116" s="591"/>
      <c r="FE116" s="591"/>
      <c r="FF116" s="591"/>
      <c r="FG116" s="591"/>
      <c r="FH116" s="591"/>
      <c r="FI116" s="591"/>
      <c r="FJ116" s="591"/>
      <c r="FK116" s="591"/>
      <c r="FL116" s="591"/>
      <c r="FM116" s="591"/>
      <c r="FN116" s="591"/>
      <c r="FO116" s="591"/>
      <c r="FP116" s="591"/>
      <c r="FQ116" s="591"/>
      <c r="FR116" s="591"/>
      <c r="FS116" s="591"/>
      <c r="FT116" s="591"/>
      <c r="FU116" s="591"/>
      <c r="FV116" s="591"/>
      <c r="FW116" s="591"/>
      <c r="FX116" s="591"/>
      <c r="FY116" s="591"/>
      <c r="FZ116" s="591"/>
      <c r="GA116" s="591"/>
      <c r="GB116" s="591"/>
      <c r="GC116" s="591"/>
      <c r="GD116" s="591"/>
      <c r="GE116" s="591"/>
      <c r="GF116" s="591"/>
      <c r="GG116" s="591"/>
      <c r="GH116" s="591"/>
      <c r="GI116" s="591"/>
      <c r="GJ116" s="591"/>
      <c r="GK116" s="591"/>
      <c r="GL116" s="591"/>
      <c r="GM116" s="591"/>
      <c r="GN116" s="591"/>
      <c r="GO116" s="591"/>
      <c r="GP116" s="591"/>
      <c r="GQ116" s="591"/>
      <c r="GR116" s="591"/>
      <c r="GS116" s="591"/>
      <c r="GT116" s="591"/>
      <c r="GU116" s="591"/>
      <c r="GV116" s="591"/>
      <c r="GW116" s="591"/>
      <c r="GX116" s="591"/>
      <c r="GY116" s="591"/>
      <c r="GZ116" s="591"/>
      <c r="HA116" s="591"/>
      <c r="HB116" s="591"/>
      <c r="HC116" s="591"/>
      <c r="HD116" s="591"/>
      <c r="HE116" s="591"/>
      <c r="HF116" s="591"/>
      <c r="HG116" s="591"/>
      <c r="HH116" s="591"/>
      <c r="HI116" s="591"/>
      <c r="HJ116" s="591"/>
      <c r="HK116" s="591"/>
      <c r="HL116" s="591"/>
      <c r="HM116" s="591"/>
      <c r="HN116" s="591"/>
      <c r="HO116" s="591"/>
      <c r="HP116" s="591"/>
      <c r="HQ116" s="591"/>
      <c r="HR116" s="591"/>
      <c r="HS116" s="591"/>
      <c r="HT116" s="591"/>
      <c r="HU116" s="591"/>
      <c r="HV116" s="591"/>
      <c r="HW116" s="591"/>
      <c r="HX116" s="591"/>
      <c r="HY116" s="591"/>
      <c r="HZ116" s="591"/>
      <c r="IA116" s="591"/>
      <c r="IB116" s="591"/>
      <c r="IC116" s="591"/>
      <c r="ID116" s="591"/>
      <c r="IE116" s="591"/>
      <c r="IF116" s="591"/>
      <c r="IG116" s="591"/>
      <c r="IH116" s="591"/>
      <c r="II116" s="591"/>
      <c r="IJ116" s="591"/>
      <c r="IK116" s="591"/>
      <c r="IL116" s="591"/>
      <c r="IM116" s="591"/>
      <c r="IN116" s="353"/>
      <c r="IO116" s="353"/>
    </row>
    <row r="117" spans="1:249" s="619" customFormat="1" ht="16.5">
      <c r="A117" s="964"/>
      <c r="B117" s="669"/>
      <c r="C117" s="669"/>
      <c r="D117" s="594"/>
      <c r="E117" s="965"/>
      <c r="J117" s="591"/>
      <c r="K117" s="591"/>
      <c r="L117" s="591"/>
      <c r="M117" s="591"/>
      <c r="N117" s="591"/>
      <c r="O117" s="591"/>
      <c r="P117" s="591"/>
      <c r="Q117" s="591"/>
      <c r="R117" s="591"/>
      <c r="S117" s="591"/>
      <c r="T117" s="591"/>
      <c r="U117" s="591"/>
      <c r="V117" s="591"/>
      <c r="W117" s="591"/>
      <c r="X117" s="591"/>
      <c r="Y117" s="591"/>
      <c r="Z117" s="591"/>
      <c r="AA117" s="591"/>
      <c r="AB117" s="591"/>
      <c r="AC117" s="591"/>
      <c r="AD117" s="591"/>
      <c r="AE117" s="591"/>
      <c r="AF117" s="591"/>
      <c r="AG117" s="591"/>
      <c r="AH117" s="591"/>
      <c r="AI117" s="591"/>
      <c r="AJ117" s="591"/>
      <c r="AK117" s="591"/>
      <c r="AL117" s="591"/>
      <c r="AM117" s="591"/>
      <c r="AN117" s="591"/>
      <c r="AO117" s="591"/>
      <c r="AP117" s="591"/>
      <c r="AQ117" s="591"/>
      <c r="AR117" s="591"/>
      <c r="AS117" s="591"/>
      <c r="AT117" s="591"/>
      <c r="AU117" s="591"/>
      <c r="AV117" s="591"/>
      <c r="AW117" s="591"/>
      <c r="AX117" s="591"/>
      <c r="AY117" s="591"/>
      <c r="AZ117" s="591"/>
      <c r="BA117" s="591"/>
      <c r="BB117" s="591"/>
      <c r="BC117" s="591"/>
      <c r="BD117" s="591"/>
      <c r="BE117" s="591"/>
      <c r="BF117" s="591"/>
      <c r="BG117" s="591"/>
      <c r="BH117" s="591"/>
      <c r="BI117" s="591"/>
      <c r="BJ117" s="591"/>
      <c r="BK117" s="591"/>
      <c r="BL117" s="591"/>
      <c r="BM117" s="591"/>
      <c r="BN117" s="591"/>
      <c r="BO117" s="591"/>
      <c r="BP117" s="591"/>
      <c r="BQ117" s="591"/>
      <c r="BR117" s="591"/>
      <c r="BS117" s="591"/>
      <c r="BT117" s="591"/>
      <c r="BU117" s="591"/>
      <c r="BV117" s="591"/>
      <c r="BW117" s="591"/>
      <c r="BX117" s="591"/>
      <c r="BY117" s="591"/>
      <c r="BZ117" s="591"/>
      <c r="CA117" s="591"/>
      <c r="CB117" s="591"/>
      <c r="CC117" s="591"/>
      <c r="CD117" s="591"/>
      <c r="CE117" s="591"/>
      <c r="CF117" s="591"/>
      <c r="CG117" s="591"/>
      <c r="CH117" s="591"/>
      <c r="CI117" s="591"/>
      <c r="CJ117" s="591"/>
      <c r="CK117" s="591"/>
      <c r="CL117" s="591"/>
      <c r="CM117" s="591"/>
      <c r="CN117" s="591"/>
      <c r="CO117" s="591"/>
      <c r="CP117" s="591"/>
      <c r="CQ117" s="591"/>
      <c r="CR117" s="591"/>
      <c r="CS117" s="591"/>
      <c r="CT117" s="591"/>
      <c r="CU117" s="591"/>
      <c r="CV117" s="591"/>
      <c r="CW117" s="591"/>
      <c r="CX117" s="591"/>
      <c r="CY117" s="591"/>
      <c r="CZ117" s="591"/>
      <c r="DA117" s="591"/>
      <c r="DB117" s="591"/>
      <c r="DC117" s="591"/>
      <c r="DD117" s="591"/>
      <c r="DE117" s="591"/>
      <c r="DF117" s="591"/>
      <c r="DG117" s="591"/>
      <c r="DH117" s="591"/>
      <c r="DI117" s="591"/>
      <c r="DJ117" s="591"/>
      <c r="DK117" s="591"/>
      <c r="DL117" s="591"/>
      <c r="DM117" s="591"/>
      <c r="DN117" s="591"/>
      <c r="DO117" s="591"/>
      <c r="DP117" s="591"/>
      <c r="DQ117" s="591"/>
      <c r="DR117" s="591"/>
      <c r="DS117" s="591"/>
      <c r="DT117" s="591"/>
      <c r="DU117" s="591"/>
      <c r="DV117" s="591"/>
      <c r="DW117" s="591"/>
      <c r="DX117" s="591"/>
      <c r="DY117" s="591"/>
      <c r="DZ117" s="591"/>
      <c r="EA117" s="591"/>
      <c r="EB117" s="591"/>
      <c r="EC117" s="591"/>
      <c r="ED117" s="591"/>
      <c r="EE117" s="591"/>
      <c r="EF117" s="591"/>
      <c r="EG117" s="591"/>
      <c r="EH117" s="591"/>
      <c r="EI117" s="591"/>
      <c r="EJ117" s="591"/>
      <c r="EK117" s="591"/>
      <c r="EL117" s="591"/>
      <c r="EM117" s="591"/>
      <c r="EN117" s="591"/>
      <c r="EO117" s="591"/>
      <c r="EP117" s="591"/>
      <c r="EQ117" s="591"/>
      <c r="ER117" s="591"/>
      <c r="ES117" s="591"/>
      <c r="ET117" s="591"/>
      <c r="EU117" s="591"/>
      <c r="EV117" s="591"/>
      <c r="EW117" s="591"/>
      <c r="EX117" s="591"/>
      <c r="EY117" s="591"/>
      <c r="EZ117" s="591"/>
      <c r="FA117" s="591"/>
      <c r="FB117" s="591"/>
      <c r="FC117" s="591"/>
      <c r="FD117" s="591"/>
      <c r="FE117" s="591"/>
      <c r="FF117" s="591"/>
      <c r="FG117" s="591"/>
      <c r="FH117" s="591"/>
      <c r="FI117" s="591"/>
      <c r="FJ117" s="591"/>
      <c r="FK117" s="591"/>
      <c r="FL117" s="591"/>
      <c r="FM117" s="591"/>
      <c r="FN117" s="591"/>
      <c r="FO117" s="591"/>
      <c r="FP117" s="591"/>
      <c r="FQ117" s="591"/>
      <c r="FR117" s="591"/>
      <c r="FS117" s="591"/>
      <c r="FT117" s="591"/>
      <c r="FU117" s="591"/>
      <c r="FV117" s="591"/>
      <c r="FW117" s="591"/>
      <c r="FX117" s="591"/>
      <c r="FY117" s="591"/>
      <c r="FZ117" s="591"/>
      <c r="GA117" s="591"/>
      <c r="GB117" s="591"/>
      <c r="GC117" s="591"/>
      <c r="GD117" s="591"/>
      <c r="GE117" s="591"/>
      <c r="GF117" s="591"/>
      <c r="GG117" s="591"/>
      <c r="GH117" s="591"/>
      <c r="GI117" s="591"/>
      <c r="GJ117" s="591"/>
      <c r="GK117" s="591"/>
      <c r="GL117" s="591"/>
      <c r="GM117" s="591"/>
      <c r="GN117" s="591"/>
      <c r="GO117" s="591"/>
      <c r="GP117" s="591"/>
      <c r="GQ117" s="591"/>
      <c r="GR117" s="591"/>
      <c r="GS117" s="591"/>
      <c r="GT117" s="591"/>
      <c r="GU117" s="591"/>
      <c r="GV117" s="591"/>
      <c r="GW117" s="591"/>
      <c r="GX117" s="591"/>
      <c r="GY117" s="591"/>
      <c r="GZ117" s="591"/>
      <c r="HA117" s="591"/>
      <c r="HB117" s="591"/>
      <c r="HC117" s="591"/>
      <c r="HD117" s="591"/>
      <c r="HE117" s="591"/>
      <c r="HF117" s="591"/>
      <c r="HG117" s="591"/>
      <c r="HH117" s="591"/>
      <c r="HI117" s="591"/>
      <c r="HJ117" s="591"/>
      <c r="HK117" s="591"/>
      <c r="HL117" s="591"/>
      <c r="HM117" s="591"/>
      <c r="HN117" s="591"/>
      <c r="HO117" s="591"/>
      <c r="HP117" s="591"/>
      <c r="HQ117" s="591"/>
      <c r="HR117" s="591"/>
      <c r="HS117" s="591"/>
      <c r="HT117" s="591"/>
      <c r="HU117" s="591"/>
      <c r="HV117" s="591"/>
      <c r="HW117" s="591"/>
      <c r="HX117" s="591"/>
      <c r="HY117" s="591"/>
      <c r="HZ117" s="591"/>
      <c r="IA117" s="591"/>
      <c r="IB117" s="591"/>
      <c r="IC117" s="591"/>
      <c r="ID117" s="591"/>
      <c r="IE117" s="591"/>
      <c r="IF117" s="591"/>
      <c r="IG117" s="591"/>
      <c r="IH117" s="591"/>
      <c r="II117" s="591"/>
      <c r="IJ117" s="591"/>
      <c r="IK117" s="591"/>
      <c r="IL117" s="591"/>
      <c r="IM117" s="591"/>
      <c r="IN117" s="353"/>
      <c r="IO117" s="353"/>
    </row>
    <row r="118" spans="1:249" s="619" customFormat="1" ht="16.5">
      <c r="A118" s="964"/>
      <c r="B118" s="669"/>
      <c r="C118" s="669"/>
      <c r="D118" s="594"/>
      <c r="E118" s="965"/>
      <c r="J118" s="591"/>
      <c r="K118" s="591"/>
      <c r="L118" s="591"/>
      <c r="M118" s="591"/>
      <c r="N118" s="591"/>
      <c r="O118" s="591"/>
      <c r="P118" s="591"/>
      <c r="Q118" s="591"/>
      <c r="R118" s="591"/>
      <c r="S118" s="591"/>
      <c r="T118" s="591"/>
      <c r="U118" s="591"/>
      <c r="V118" s="591"/>
      <c r="W118" s="591"/>
      <c r="X118" s="591"/>
      <c r="Y118" s="591"/>
      <c r="Z118" s="591"/>
      <c r="AA118" s="591"/>
      <c r="AB118" s="591"/>
      <c r="AC118" s="591"/>
      <c r="AD118" s="591"/>
      <c r="AE118" s="591"/>
      <c r="AF118" s="591"/>
      <c r="AG118" s="591"/>
      <c r="AH118" s="591"/>
      <c r="AI118" s="591"/>
      <c r="AJ118" s="591"/>
      <c r="AK118" s="591"/>
      <c r="AL118" s="591"/>
      <c r="AM118" s="591"/>
      <c r="AN118" s="591"/>
      <c r="AO118" s="591"/>
      <c r="AP118" s="591"/>
      <c r="AQ118" s="591"/>
      <c r="AR118" s="591"/>
      <c r="AS118" s="591"/>
      <c r="AT118" s="591"/>
      <c r="AU118" s="591"/>
      <c r="AV118" s="591"/>
      <c r="AW118" s="591"/>
      <c r="AX118" s="591"/>
      <c r="AY118" s="591"/>
      <c r="AZ118" s="591"/>
      <c r="BA118" s="591"/>
      <c r="BB118" s="591"/>
      <c r="BC118" s="591"/>
      <c r="BD118" s="591"/>
      <c r="BE118" s="591"/>
      <c r="BF118" s="591"/>
      <c r="BG118" s="591"/>
      <c r="BH118" s="591"/>
      <c r="BI118" s="591"/>
      <c r="BJ118" s="591"/>
      <c r="BK118" s="591"/>
      <c r="BL118" s="591"/>
      <c r="BM118" s="591"/>
      <c r="BN118" s="591"/>
      <c r="BO118" s="591"/>
      <c r="BP118" s="591"/>
      <c r="BQ118" s="591"/>
      <c r="BR118" s="591"/>
      <c r="BS118" s="591"/>
      <c r="BT118" s="591"/>
      <c r="BU118" s="591"/>
      <c r="BV118" s="591"/>
      <c r="BW118" s="591"/>
      <c r="BX118" s="591"/>
      <c r="BY118" s="591"/>
      <c r="BZ118" s="591"/>
      <c r="CA118" s="591"/>
      <c r="CB118" s="591"/>
      <c r="CC118" s="591"/>
      <c r="CD118" s="591"/>
      <c r="CE118" s="591"/>
      <c r="CF118" s="591"/>
      <c r="CG118" s="591"/>
      <c r="CH118" s="591"/>
      <c r="CI118" s="591"/>
      <c r="CJ118" s="591"/>
      <c r="CK118" s="591"/>
      <c r="CL118" s="591"/>
      <c r="CM118" s="591"/>
      <c r="CN118" s="591"/>
      <c r="CO118" s="591"/>
      <c r="CP118" s="591"/>
      <c r="CQ118" s="591"/>
      <c r="CR118" s="591"/>
      <c r="CS118" s="591"/>
      <c r="CT118" s="591"/>
      <c r="CU118" s="591"/>
      <c r="CV118" s="591"/>
      <c r="CW118" s="591"/>
      <c r="CX118" s="591"/>
      <c r="CY118" s="591"/>
      <c r="CZ118" s="591"/>
      <c r="DA118" s="591"/>
      <c r="DB118" s="591"/>
      <c r="DC118" s="591"/>
      <c r="DD118" s="591"/>
      <c r="DE118" s="591"/>
      <c r="DF118" s="591"/>
      <c r="DG118" s="591"/>
      <c r="DH118" s="591"/>
      <c r="DI118" s="591"/>
      <c r="DJ118" s="591"/>
      <c r="DK118" s="591"/>
      <c r="DL118" s="591"/>
      <c r="DM118" s="591"/>
      <c r="DN118" s="591"/>
      <c r="DO118" s="591"/>
      <c r="DP118" s="591"/>
      <c r="DQ118" s="591"/>
      <c r="DR118" s="591"/>
      <c r="DS118" s="591"/>
      <c r="DT118" s="591"/>
      <c r="DU118" s="591"/>
      <c r="DV118" s="591"/>
      <c r="DW118" s="591"/>
      <c r="DX118" s="591"/>
      <c r="DY118" s="591"/>
      <c r="DZ118" s="591"/>
      <c r="EA118" s="591"/>
      <c r="EB118" s="591"/>
      <c r="EC118" s="591"/>
      <c r="ED118" s="591"/>
      <c r="EE118" s="591"/>
      <c r="EF118" s="591"/>
      <c r="EG118" s="591"/>
      <c r="EH118" s="591"/>
      <c r="EI118" s="591"/>
      <c r="EJ118" s="591"/>
      <c r="EK118" s="591"/>
      <c r="EL118" s="591"/>
      <c r="EM118" s="591"/>
      <c r="EN118" s="591"/>
      <c r="EO118" s="591"/>
      <c r="EP118" s="591"/>
      <c r="EQ118" s="591"/>
      <c r="ER118" s="591"/>
      <c r="ES118" s="591"/>
      <c r="ET118" s="591"/>
      <c r="EU118" s="591"/>
      <c r="EV118" s="591"/>
      <c r="EW118" s="591"/>
      <c r="EX118" s="591"/>
      <c r="EY118" s="591"/>
      <c r="EZ118" s="591"/>
      <c r="FA118" s="591"/>
      <c r="FB118" s="591"/>
      <c r="FC118" s="591"/>
      <c r="FD118" s="591"/>
      <c r="FE118" s="591"/>
      <c r="FF118" s="591"/>
      <c r="FG118" s="591"/>
      <c r="FH118" s="591"/>
      <c r="FI118" s="591"/>
      <c r="FJ118" s="591"/>
      <c r="FK118" s="591"/>
      <c r="FL118" s="591"/>
      <c r="FM118" s="591"/>
      <c r="FN118" s="591"/>
      <c r="FO118" s="591"/>
      <c r="FP118" s="591"/>
      <c r="FQ118" s="591"/>
      <c r="FR118" s="591"/>
      <c r="FS118" s="591"/>
      <c r="FT118" s="591"/>
      <c r="FU118" s="591"/>
      <c r="FV118" s="591"/>
      <c r="FW118" s="591"/>
      <c r="FX118" s="591"/>
      <c r="FY118" s="591"/>
      <c r="FZ118" s="591"/>
      <c r="GA118" s="591"/>
      <c r="GB118" s="591"/>
      <c r="GC118" s="591"/>
      <c r="GD118" s="591"/>
      <c r="GE118" s="591"/>
      <c r="GF118" s="591"/>
      <c r="GG118" s="591"/>
      <c r="GH118" s="591"/>
      <c r="GI118" s="591"/>
      <c r="GJ118" s="591"/>
      <c r="GK118" s="591"/>
      <c r="GL118" s="591"/>
      <c r="GM118" s="591"/>
      <c r="GN118" s="591"/>
      <c r="GO118" s="591"/>
      <c r="GP118" s="591"/>
      <c r="GQ118" s="591"/>
      <c r="GR118" s="591"/>
      <c r="GS118" s="591"/>
      <c r="GT118" s="591"/>
      <c r="GU118" s="591"/>
      <c r="GV118" s="591"/>
      <c r="GW118" s="591"/>
      <c r="GX118" s="591"/>
      <c r="GY118" s="591"/>
      <c r="GZ118" s="591"/>
      <c r="HA118" s="591"/>
      <c r="HB118" s="591"/>
      <c r="HC118" s="591"/>
      <c r="HD118" s="591"/>
      <c r="HE118" s="591"/>
      <c r="HF118" s="591"/>
      <c r="HG118" s="591"/>
      <c r="HH118" s="591"/>
      <c r="HI118" s="591"/>
      <c r="HJ118" s="591"/>
      <c r="HK118" s="591"/>
      <c r="HL118" s="591"/>
      <c r="HM118" s="591"/>
      <c r="HN118" s="591"/>
      <c r="HO118" s="591"/>
      <c r="HP118" s="591"/>
      <c r="HQ118" s="591"/>
      <c r="HR118" s="591"/>
      <c r="HS118" s="591"/>
      <c r="HT118" s="591"/>
      <c r="HU118" s="591"/>
      <c r="HV118" s="591"/>
      <c r="HW118" s="591"/>
      <c r="HX118" s="591"/>
      <c r="HY118" s="591"/>
      <c r="HZ118" s="591"/>
      <c r="IA118" s="591"/>
      <c r="IB118" s="591"/>
      <c r="IC118" s="591"/>
      <c r="ID118" s="591"/>
      <c r="IE118" s="591"/>
      <c r="IF118" s="591"/>
      <c r="IG118" s="591"/>
      <c r="IH118" s="591"/>
      <c r="II118" s="591"/>
      <c r="IJ118" s="591"/>
      <c r="IK118" s="591"/>
      <c r="IL118" s="591"/>
      <c r="IM118" s="591"/>
      <c r="IN118" s="353"/>
      <c r="IO118" s="353"/>
    </row>
    <row r="119" spans="1:249" s="619" customFormat="1" ht="16.5">
      <c r="A119" s="964"/>
      <c r="B119" s="669"/>
      <c r="C119" s="669"/>
      <c r="D119" s="594"/>
      <c r="E119" s="965"/>
      <c r="J119" s="591"/>
      <c r="K119" s="591"/>
      <c r="L119" s="591"/>
      <c r="M119" s="591"/>
      <c r="N119" s="591"/>
      <c r="O119" s="591"/>
      <c r="P119" s="591"/>
      <c r="Q119" s="591"/>
      <c r="R119" s="591"/>
      <c r="S119" s="591"/>
      <c r="T119" s="591"/>
      <c r="U119" s="591"/>
      <c r="V119" s="591"/>
      <c r="W119" s="591"/>
      <c r="X119" s="591"/>
      <c r="Y119" s="591"/>
      <c r="Z119" s="591"/>
      <c r="AA119" s="591"/>
      <c r="AB119" s="591"/>
      <c r="AC119" s="591"/>
      <c r="AD119" s="591"/>
      <c r="AE119" s="591"/>
      <c r="AF119" s="591"/>
      <c r="AG119" s="591"/>
      <c r="AH119" s="591"/>
      <c r="AI119" s="591"/>
      <c r="AJ119" s="591"/>
      <c r="AK119" s="591"/>
      <c r="AL119" s="591"/>
      <c r="AM119" s="591"/>
      <c r="AN119" s="591"/>
      <c r="AO119" s="591"/>
      <c r="AP119" s="591"/>
      <c r="AQ119" s="591"/>
      <c r="AR119" s="591"/>
      <c r="AS119" s="591"/>
      <c r="AT119" s="591"/>
      <c r="AU119" s="591"/>
      <c r="AV119" s="591"/>
      <c r="AW119" s="591"/>
      <c r="AX119" s="591"/>
      <c r="AY119" s="591"/>
      <c r="AZ119" s="591"/>
      <c r="BA119" s="591"/>
      <c r="BB119" s="591"/>
      <c r="BC119" s="591"/>
      <c r="BD119" s="591"/>
      <c r="BE119" s="591"/>
      <c r="BF119" s="591"/>
      <c r="BG119" s="591"/>
      <c r="BH119" s="591"/>
      <c r="BI119" s="591"/>
      <c r="BJ119" s="591"/>
      <c r="BK119" s="591"/>
      <c r="BL119" s="591"/>
      <c r="BM119" s="591"/>
      <c r="BN119" s="591"/>
      <c r="BO119" s="591"/>
      <c r="BP119" s="591"/>
      <c r="BQ119" s="591"/>
      <c r="BR119" s="591"/>
      <c r="BS119" s="591"/>
      <c r="BT119" s="591"/>
      <c r="BU119" s="591"/>
      <c r="BV119" s="591"/>
      <c r="BW119" s="591"/>
      <c r="BX119" s="591"/>
      <c r="BY119" s="591"/>
      <c r="BZ119" s="591"/>
      <c r="CA119" s="591"/>
      <c r="CB119" s="591"/>
      <c r="CC119" s="591"/>
      <c r="CD119" s="591"/>
      <c r="CE119" s="591"/>
      <c r="CF119" s="591"/>
      <c r="CG119" s="591"/>
      <c r="CH119" s="591"/>
      <c r="CI119" s="591"/>
      <c r="CJ119" s="591"/>
      <c r="CK119" s="591"/>
      <c r="CL119" s="591"/>
      <c r="CM119" s="591"/>
      <c r="CN119" s="591"/>
      <c r="CO119" s="591"/>
      <c r="CP119" s="591"/>
      <c r="CQ119" s="591"/>
      <c r="CR119" s="591"/>
      <c r="CS119" s="591"/>
      <c r="CT119" s="591"/>
      <c r="CU119" s="591"/>
      <c r="CV119" s="591"/>
      <c r="CW119" s="591"/>
      <c r="CX119" s="591"/>
      <c r="CY119" s="591"/>
      <c r="CZ119" s="591"/>
      <c r="DA119" s="591"/>
      <c r="DB119" s="591"/>
      <c r="DC119" s="591"/>
      <c r="DD119" s="591"/>
      <c r="DE119" s="591"/>
      <c r="DF119" s="591"/>
      <c r="DG119" s="591"/>
      <c r="DH119" s="591"/>
      <c r="DI119" s="591"/>
      <c r="DJ119" s="591"/>
      <c r="DK119" s="591"/>
      <c r="DL119" s="591"/>
      <c r="DM119" s="591"/>
      <c r="DN119" s="591"/>
      <c r="DO119" s="591"/>
      <c r="DP119" s="591"/>
      <c r="DQ119" s="591"/>
      <c r="DR119" s="591"/>
      <c r="DS119" s="591"/>
      <c r="DT119" s="591"/>
      <c r="DU119" s="591"/>
      <c r="DV119" s="591"/>
      <c r="DW119" s="591"/>
      <c r="DX119" s="591"/>
      <c r="DY119" s="591"/>
      <c r="DZ119" s="591"/>
      <c r="EA119" s="591"/>
      <c r="EB119" s="591"/>
      <c r="EC119" s="591"/>
      <c r="ED119" s="591"/>
      <c r="EE119" s="591"/>
      <c r="EF119" s="591"/>
      <c r="EG119" s="591"/>
      <c r="EH119" s="591"/>
      <c r="EI119" s="591"/>
      <c r="EJ119" s="591"/>
      <c r="EK119" s="591"/>
      <c r="EL119" s="591"/>
      <c r="EM119" s="591"/>
      <c r="EN119" s="591"/>
      <c r="EO119" s="591"/>
      <c r="EP119" s="591"/>
      <c r="EQ119" s="591"/>
      <c r="ER119" s="591"/>
      <c r="ES119" s="591"/>
      <c r="ET119" s="591"/>
      <c r="EU119" s="591"/>
      <c r="EV119" s="591"/>
      <c r="EW119" s="591"/>
      <c r="EX119" s="591"/>
      <c r="EY119" s="591"/>
      <c r="EZ119" s="591"/>
      <c r="FA119" s="591"/>
      <c r="FB119" s="591"/>
      <c r="FC119" s="591"/>
      <c r="FD119" s="591"/>
      <c r="FE119" s="591"/>
      <c r="FF119" s="591"/>
      <c r="FG119" s="591"/>
      <c r="FH119" s="591"/>
      <c r="FI119" s="591"/>
      <c r="FJ119" s="591"/>
      <c r="FK119" s="591"/>
      <c r="FL119" s="591"/>
      <c r="FM119" s="591"/>
      <c r="FN119" s="591"/>
      <c r="FO119" s="591"/>
      <c r="FP119" s="591"/>
      <c r="FQ119" s="591"/>
      <c r="FR119" s="591"/>
      <c r="FS119" s="591"/>
      <c r="FT119" s="591"/>
      <c r="FU119" s="591"/>
      <c r="FV119" s="591"/>
      <c r="FW119" s="591"/>
      <c r="FX119" s="591"/>
      <c r="FY119" s="591"/>
      <c r="FZ119" s="591"/>
      <c r="GA119" s="591"/>
      <c r="GB119" s="591"/>
      <c r="GC119" s="591"/>
      <c r="GD119" s="591"/>
      <c r="GE119" s="591"/>
      <c r="GF119" s="591"/>
      <c r="GG119" s="591"/>
      <c r="GH119" s="591"/>
      <c r="GI119" s="591"/>
      <c r="GJ119" s="591"/>
      <c r="GK119" s="591"/>
      <c r="GL119" s="591"/>
      <c r="GM119" s="591"/>
      <c r="GN119" s="591"/>
      <c r="GO119" s="591"/>
      <c r="GP119" s="591"/>
      <c r="GQ119" s="591"/>
      <c r="GR119" s="591"/>
      <c r="GS119" s="591"/>
      <c r="GT119" s="591"/>
      <c r="GU119" s="591"/>
      <c r="GV119" s="591"/>
      <c r="GW119" s="591"/>
      <c r="GX119" s="591"/>
      <c r="GY119" s="591"/>
      <c r="GZ119" s="591"/>
      <c r="HA119" s="591"/>
      <c r="HB119" s="591"/>
      <c r="HC119" s="591"/>
      <c r="HD119" s="591"/>
      <c r="HE119" s="591"/>
      <c r="HF119" s="591"/>
      <c r="HG119" s="591"/>
      <c r="HH119" s="591"/>
      <c r="HI119" s="591"/>
      <c r="HJ119" s="591"/>
      <c r="HK119" s="591"/>
      <c r="HL119" s="591"/>
      <c r="HM119" s="591"/>
      <c r="HN119" s="591"/>
      <c r="HO119" s="591"/>
      <c r="HP119" s="591"/>
      <c r="HQ119" s="591"/>
      <c r="HR119" s="591"/>
      <c r="HS119" s="591"/>
      <c r="HT119" s="591"/>
      <c r="HU119" s="591"/>
      <c r="HV119" s="591"/>
      <c r="HW119" s="591"/>
      <c r="HX119" s="591"/>
      <c r="HY119" s="591"/>
      <c r="HZ119" s="591"/>
      <c r="IA119" s="591"/>
      <c r="IB119" s="591"/>
      <c r="IC119" s="591"/>
      <c r="ID119" s="591"/>
      <c r="IE119" s="591"/>
      <c r="IF119" s="591"/>
      <c r="IG119" s="591"/>
      <c r="IH119" s="591"/>
      <c r="II119" s="591"/>
      <c r="IJ119" s="591"/>
      <c r="IK119" s="591"/>
      <c r="IL119" s="591"/>
      <c r="IM119" s="591"/>
      <c r="IN119" s="353"/>
      <c r="IO119" s="353"/>
    </row>
    <row r="120" spans="1:249" s="619" customFormat="1" ht="16.5">
      <c r="A120" s="964"/>
      <c r="B120" s="669"/>
      <c r="C120" s="669"/>
      <c r="D120" s="594"/>
      <c r="E120" s="965"/>
      <c r="J120" s="591"/>
      <c r="K120" s="591"/>
      <c r="L120" s="591"/>
      <c r="M120" s="591"/>
      <c r="N120" s="591"/>
      <c r="O120" s="591"/>
      <c r="P120" s="591"/>
      <c r="Q120" s="591"/>
      <c r="R120" s="591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L120" s="591"/>
      <c r="AM120" s="591"/>
      <c r="AN120" s="591"/>
      <c r="AO120" s="591"/>
      <c r="AP120" s="591"/>
      <c r="AQ120" s="591"/>
      <c r="AR120" s="591"/>
      <c r="AS120" s="591"/>
      <c r="AT120" s="591"/>
      <c r="AU120" s="591"/>
      <c r="AV120" s="591"/>
      <c r="AW120" s="591"/>
      <c r="AX120" s="591"/>
      <c r="AY120" s="591"/>
      <c r="AZ120" s="591"/>
      <c r="BA120" s="591"/>
      <c r="BB120" s="591"/>
      <c r="BC120" s="591"/>
      <c r="BD120" s="591"/>
      <c r="BE120" s="591"/>
      <c r="BF120" s="591"/>
      <c r="BG120" s="591"/>
      <c r="BH120" s="591"/>
      <c r="BI120" s="591"/>
      <c r="BJ120" s="591"/>
      <c r="BK120" s="591"/>
      <c r="BL120" s="591"/>
      <c r="BM120" s="591"/>
      <c r="BN120" s="591"/>
      <c r="BO120" s="591"/>
      <c r="BP120" s="591"/>
      <c r="BQ120" s="591"/>
      <c r="BR120" s="591"/>
      <c r="BS120" s="591"/>
      <c r="BT120" s="591"/>
      <c r="BU120" s="591"/>
      <c r="BV120" s="591"/>
      <c r="BW120" s="591"/>
      <c r="BX120" s="591"/>
      <c r="BY120" s="591"/>
      <c r="BZ120" s="591"/>
      <c r="CA120" s="591"/>
      <c r="CB120" s="591"/>
      <c r="CC120" s="591"/>
      <c r="CD120" s="591"/>
      <c r="CE120" s="591"/>
      <c r="CF120" s="591"/>
      <c r="CG120" s="591"/>
      <c r="CH120" s="591"/>
      <c r="CI120" s="591"/>
      <c r="CJ120" s="591"/>
      <c r="CK120" s="591"/>
      <c r="CL120" s="591"/>
      <c r="CM120" s="591"/>
      <c r="CN120" s="591"/>
      <c r="CO120" s="591"/>
      <c r="CP120" s="591"/>
      <c r="CQ120" s="591"/>
      <c r="CR120" s="591"/>
      <c r="CS120" s="591"/>
      <c r="CT120" s="591"/>
      <c r="CU120" s="591"/>
      <c r="CV120" s="591"/>
      <c r="CW120" s="591"/>
      <c r="CX120" s="591"/>
      <c r="CY120" s="591"/>
      <c r="CZ120" s="591"/>
      <c r="DA120" s="591"/>
      <c r="DB120" s="591"/>
      <c r="DC120" s="591"/>
      <c r="DD120" s="591"/>
      <c r="DE120" s="591"/>
      <c r="DF120" s="591"/>
      <c r="DG120" s="591"/>
      <c r="DH120" s="591"/>
      <c r="DI120" s="591"/>
      <c r="DJ120" s="591"/>
      <c r="DK120" s="591"/>
      <c r="DL120" s="591"/>
      <c r="DM120" s="591"/>
      <c r="DN120" s="591"/>
      <c r="DO120" s="591"/>
      <c r="DP120" s="591"/>
      <c r="DQ120" s="591"/>
      <c r="DR120" s="591"/>
      <c r="DS120" s="591"/>
      <c r="DT120" s="591"/>
      <c r="DU120" s="591"/>
      <c r="DV120" s="591"/>
      <c r="DW120" s="591"/>
      <c r="DX120" s="591"/>
      <c r="DY120" s="591"/>
      <c r="DZ120" s="591"/>
      <c r="EA120" s="591"/>
      <c r="EB120" s="591"/>
      <c r="EC120" s="591"/>
      <c r="ED120" s="591"/>
      <c r="EE120" s="591"/>
      <c r="EF120" s="591"/>
      <c r="EG120" s="591"/>
      <c r="EH120" s="591"/>
      <c r="EI120" s="591"/>
      <c r="EJ120" s="591"/>
      <c r="EK120" s="591"/>
      <c r="EL120" s="591"/>
      <c r="EM120" s="591"/>
      <c r="EN120" s="591"/>
      <c r="EO120" s="591"/>
      <c r="EP120" s="591"/>
      <c r="EQ120" s="591"/>
      <c r="ER120" s="591"/>
      <c r="ES120" s="591"/>
      <c r="ET120" s="591"/>
      <c r="EU120" s="591"/>
      <c r="EV120" s="591"/>
      <c r="EW120" s="591"/>
      <c r="EX120" s="591"/>
      <c r="EY120" s="591"/>
      <c r="EZ120" s="591"/>
      <c r="FA120" s="591"/>
      <c r="FB120" s="591"/>
      <c r="FC120" s="591"/>
      <c r="FD120" s="591"/>
      <c r="FE120" s="591"/>
      <c r="FF120" s="591"/>
      <c r="FG120" s="591"/>
      <c r="FH120" s="591"/>
      <c r="FI120" s="591"/>
      <c r="FJ120" s="591"/>
      <c r="FK120" s="591"/>
      <c r="FL120" s="591"/>
      <c r="FM120" s="591"/>
      <c r="FN120" s="591"/>
      <c r="FO120" s="591"/>
      <c r="FP120" s="591"/>
      <c r="FQ120" s="591"/>
      <c r="FR120" s="591"/>
      <c r="FS120" s="591"/>
      <c r="FT120" s="591"/>
      <c r="FU120" s="591"/>
      <c r="FV120" s="591"/>
      <c r="FW120" s="591"/>
      <c r="FX120" s="591"/>
      <c r="FY120" s="591"/>
      <c r="FZ120" s="591"/>
      <c r="GA120" s="591"/>
      <c r="GB120" s="591"/>
      <c r="GC120" s="591"/>
      <c r="GD120" s="591"/>
      <c r="GE120" s="591"/>
      <c r="GF120" s="591"/>
      <c r="GG120" s="591"/>
      <c r="GH120" s="591"/>
      <c r="GI120" s="591"/>
      <c r="GJ120" s="591"/>
      <c r="GK120" s="591"/>
      <c r="GL120" s="591"/>
      <c r="GM120" s="591"/>
      <c r="GN120" s="591"/>
      <c r="GO120" s="591"/>
      <c r="GP120" s="591"/>
      <c r="GQ120" s="591"/>
      <c r="GR120" s="591"/>
      <c r="GS120" s="591"/>
      <c r="GT120" s="591"/>
      <c r="GU120" s="591"/>
      <c r="GV120" s="591"/>
      <c r="GW120" s="591"/>
      <c r="GX120" s="591"/>
      <c r="GY120" s="591"/>
      <c r="GZ120" s="591"/>
      <c r="HA120" s="591"/>
      <c r="HB120" s="591"/>
      <c r="HC120" s="591"/>
      <c r="HD120" s="591"/>
      <c r="HE120" s="591"/>
      <c r="HF120" s="591"/>
      <c r="HG120" s="591"/>
      <c r="HH120" s="591"/>
      <c r="HI120" s="591"/>
      <c r="HJ120" s="591"/>
      <c r="HK120" s="591"/>
      <c r="HL120" s="591"/>
      <c r="HM120" s="591"/>
      <c r="HN120" s="591"/>
      <c r="HO120" s="591"/>
      <c r="HP120" s="591"/>
      <c r="HQ120" s="591"/>
      <c r="HR120" s="591"/>
      <c r="HS120" s="591"/>
      <c r="HT120" s="591"/>
      <c r="HU120" s="591"/>
      <c r="HV120" s="591"/>
      <c r="HW120" s="591"/>
      <c r="HX120" s="591"/>
      <c r="HY120" s="591"/>
      <c r="HZ120" s="591"/>
      <c r="IA120" s="591"/>
      <c r="IB120" s="591"/>
      <c r="IC120" s="591"/>
      <c r="ID120" s="591"/>
      <c r="IE120" s="591"/>
      <c r="IF120" s="591"/>
      <c r="IG120" s="591"/>
      <c r="IH120" s="591"/>
      <c r="II120" s="591"/>
      <c r="IJ120" s="591"/>
      <c r="IK120" s="591"/>
      <c r="IL120" s="591"/>
      <c r="IM120" s="591"/>
      <c r="IN120" s="353"/>
      <c r="IO120" s="353"/>
    </row>
    <row r="121" spans="1:249" s="619" customFormat="1" ht="16.5">
      <c r="A121" s="964"/>
      <c r="B121" s="669"/>
      <c r="C121" s="669"/>
      <c r="D121" s="594"/>
      <c r="E121" s="965"/>
      <c r="J121" s="591"/>
      <c r="K121" s="591"/>
      <c r="L121" s="591"/>
      <c r="M121" s="591"/>
      <c r="N121" s="591"/>
      <c r="O121" s="591"/>
      <c r="P121" s="591"/>
      <c r="Q121" s="591"/>
      <c r="R121" s="591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  <c r="AE121" s="591"/>
      <c r="AF121" s="591"/>
      <c r="AG121" s="591"/>
      <c r="AH121" s="591"/>
      <c r="AI121" s="591"/>
      <c r="AJ121" s="591"/>
      <c r="AK121" s="591"/>
      <c r="AL121" s="591"/>
      <c r="AM121" s="591"/>
      <c r="AN121" s="591"/>
      <c r="AO121" s="591"/>
      <c r="AP121" s="591"/>
      <c r="AQ121" s="591"/>
      <c r="AR121" s="591"/>
      <c r="AS121" s="591"/>
      <c r="AT121" s="591"/>
      <c r="AU121" s="591"/>
      <c r="AV121" s="591"/>
      <c r="AW121" s="591"/>
      <c r="AX121" s="591"/>
      <c r="AY121" s="591"/>
      <c r="AZ121" s="591"/>
      <c r="BA121" s="591"/>
      <c r="BB121" s="591"/>
      <c r="BC121" s="591"/>
      <c r="BD121" s="591"/>
      <c r="BE121" s="591"/>
      <c r="BF121" s="591"/>
      <c r="BG121" s="591"/>
      <c r="BH121" s="591"/>
      <c r="BI121" s="591"/>
      <c r="BJ121" s="591"/>
      <c r="BK121" s="591"/>
      <c r="BL121" s="591"/>
      <c r="BM121" s="591"/>
      <c r="BN121" s="591"/>
      <c r="BO121" s="591"/>
      <c r="BP121" s="591"/>
      <c r="BQ121" s="591"/>
      <c r="BR121" s="591"/>
      <c r="BS121" s="591"/>
      <c r="BT121" s="591"/>
      <c r="BU121" s="591"/>
      <c r="BV121" s="591"/>
      <c r="BW121" s="591"/>
      <c r="BX121" s="591"/>
      <c r="BY121" s="591"/>
      <c r="BZ121" s="591"/>
      <c r="CA121" s="591"/>
      <c r="CB121" s="591"/>
      <c r="CC121" s="591"/>
      <c r="CD121" s="591"/>
      <c r="CE121" s="591"/>
      <c r="CF121" s="591"/>
      <c r="CG121" s="591"/>
      <c r="CH121" s="591"/>
      <c r="CI121" s="591"/>
      <c r="CJ121" s="591"/>
      <c r="CK121" s="591"/>
      <c r="CL121" s="591"/>
      <c r="CM121" s="591"/>
      <c r="CN121" s="591"/>
      <c r="CO121" s="591"/>
      <c r="CP121" s="591"/>
      <c r="CQ121" s="591"/>
      <c r="CR121" s="591"/>
      <c r="CS121" s="591"/>
      <c r="CT121" s="591"/>
      <c r="CU121" s="591"/>
      <c r="CV121" s="591"/>
      <c r="CW121" s="591"/>
      <c r="CX121" s="591"/>
      <c r="CY121" s="591"/>
      <c r="CZ121" s="591"/>
      <c r="DA121" s="591"/>
      <c r="DB121" s="591"/>
      <c r="DC121" s="591"/>
      <c r="DD121" s="591"/>
      <c r="DE121" s="591"/>
      <c r="DF121" s="591"/>
      <c r="DG121" s="591"/>
      <c r="DH121" s="591"/>
      <c r="DI121" s="591"/>
      <c r="DJ121" s="591"/>
      <c r="DK121" s="591"/>
      <c r="DL121" s="591"/>
      <c r="DM121" s="591"/>
      <c r="DN121" s="591"/>
      <c r="DO121" s="591"/>
      <c r="DP121" s="591"/>
      <c r="DQ121" s="591"/>
      <c r="DR121" s="591"/>
      <c r="DS121" s="591"/>
      <c r="DT121" s="591"/>
      <c r="DU121" s="591"/>
      <c r="DV121" s="591"/>
      <c r="DW121" s="591"/>
      <c r="DX121" s="591"/>
      <c r="DY121" s="591"/>
      <c r="DZ121" s="591"/>
      <c r="EA121" s="591"/>
      <c r="EB121" s="591"/>
      <c r="EC121" s="591"/>
      <c r="ED121" s="591"/>
      <c r="EE121" s="591"/>
      <c r="EF121" s="591"/>
      <c r="EG121" s="591"/>
      <c r="EH121" s="591"/>
      <c r="EI121" s="591"/>
      <c r="EJ121" s="591"/>
      <c r="EK121" s="591"/>
      <c r="EL121" s="591"/>
      <c r="EM121" s="591"/>
      <c r="EN121" s="591"/>
      <c r="EO121" s="591"/>
      <c r="EP121" s="591"/>
      <c r="EQ121" s="591"/>
      <c r="ER121" s="591"/>
      <c r="ES121" s="591"/>
      <c r="ET121" s="591"/>
      <c r="EU121" s="591"/>
      <c r="EV121" s="591"/>
      <c r="EW121" s="591"/>
      <c r="EX121" s="591"/>
      <c r="EY121" s="591"/>
      <c r="EZ121" s="591"/>
      <c r="FA121" s="591"/>
      <c r="FB121" s="591"/>
      <c r="FC121" s="591"/>
      <c r="FD121" s="591"/>
      <c r="FE121" s="591"/>
      <c r="FF121" s="591"/>
      <c r="FG121" s="591"/>
      <c r="FH121" s="591"/>
      <c r="FI121" s="591"/>
      <c r="FJ121" s="591"/>
      <c r="FK121" s="591"/>
      <c r="FL121" s="591"/>
      <c r="FM121" s="591"/>
      <c r="FN121" s="591"/>
      <c r="FO121" s="591"/>
      <c r="FP121" s="591"/>
      <c r="FQ121" s="591"/>
      <c r="FR121" s="591"/>
      <c r="FS121" s="591"/>
      <c r="FT121" s="591"/>
      <c r="FU121" s="591"/>
      <c r="FV121" s="591"/>
      <c r="FW121" s="591"/>
      <c r="FX121" s="591"/>
      <c r="FY121" s="591"/>
      <c r="FZ121" s="591"/>
      <c r="GA121" s="591"/>
      <c r="GB121" s="591"/>
      <c r="GC121" s="591"/>
      <c r="GD121" s="591"/>
      <c r="GE121" s="591"/>
      <c r="GF121" s="591"/>
      <c r="GG121" s="591"/>
      <c r="GH121" s="591"/>
      <c r="GI121" s="591"/>
      <c r="GJ121" s="591"/>
      <c r="GK121" s="591"/>
      <c r="GL121" s="591"/>
      <c r="GM121" s="591"/>
      <c r="GN121" s="591"/>
      <c r="GO121" s="591"/>
      <c r="GP121" s="591"/>
      <c r="GQ121" s="591"/>
      <c r="GR121" s="591"/>
      <c r="GS121" s="591"/>
      <c r="GT121" s="591"/>
      <c r="GU121" s="591"/>
      <c r="GV121" s="591"/>
      <c r="GW121" s="591"/>
      <c r="GX121" s="591"/>
      <c r="GY121" s="591"/>
      <c r="GZ121" s="591"/>
      <c r="HA121" s="591"/>
      <c r="HB121" s="591"/>
      <c r="HC121" s="591"/>
      <c r="HD121" s="591"/>
      <c r="HE121" s="591"/>
      <c r="HF121" s="591"/>
      <c r="HG121" s="591"/>
      <c r="HH121" s="591"/>
      <c r="HI121" s="591"/>
      <c r="HJ121" s="591"/>
      <c r="HK121" s="591"/>
      <c r="HL121" s="591"/>
      <c r="HM121" s="591"/>
      <c r="HN121" s="591"/>
      <c r="HO121" s="591"/>
      <c r="HP121" s="591"/>
      <c r="HQ121" s="591"/>
      <c r="HR121" s="591"/>
      <c r="HS121" s="591"/>
      <c r="HT121" s="591"/>
      <c r="HU121" s="591"/>
      <c r="HV121" s="591"/>
      <c r="HW121" s="591"/>
      <c r="HX121" s="591"/>
      <c r="HY121" s="591"/>
      <c r="HZ121" s="591"/>
      <c r="IA121" s="591"/>
      <c r="IB121" s="591"/>
      <c r="IC121" s="591"/>
      <c r="ID121" s="591"/>
      <c r="IE121" s="591"/>
      <c r="IF121" s="591"/>
      <c r="IG121" s="591"/>
      <c r="IH121" s="591"/>
      <c r="II121" s="591"/>
      <c r="IJ121" s="591"/>
      <c r="IK121" s="591"/>
      <c r="IL121" s="591"/>
      <c r="IM121" s="591"/>
      <c r="IN121" s="353"/>
      <c r="IO121" s="353"/>
    </row>
    <row r="122" spans="1:249" s="619" customFormat="1" ht="16.5">
      <c r="A122" s="964"/>
      <c r="B122" s="669"/>
      <c r="C122" s="669"/>
      <c r="D122" s="594"/>
      <c r="E122" s="965"/>
      <c r="J122" s="591"/>
      <c r="K122" s="591"/>
      <c r="L122" s="591"/>
      <c r="M122" s="591"/>
      <c r="N122" s="591"/>
      <c r="O122" s="591"/>
      <c r="P122" s="591"/>
      <c r="Q122" s="591"/>
      <c r="R122" s="591"/>
      <c r="S122" s="591"/>
      <c r="T122" s="591"/>
      <c r="U122" s="591"/>
      <c r="V122" s="591"/>
      <c r="W122" s="591"/>
      <c r="X122" s="591"/>
      <c r="Y122" s="591"/>
      <c r="Z122" s="591"/>
      <c r="AA122" s="591"/>
      <c r="AB122" s="591"/>
      <c r="AC122" s="591"/>
      <c r="AD122" s="591"/>
      <c r="AE122" s="591"/>
      <c r="AF122" s="591"/>
      <c r="AG122" s="591"/>
      <c r="AH122" s="591"/>
      <c r="AI122" s="591"/>
      <c r="AJ122" s="591"/>
      <c r="AK122" s="591"/>
      <c r="AL122" s="591"/>
      <c r="AM122" s="591"/>
      <c r="AN122" s="591"/>
      <c r="AO122" s="591"/>
      <c r="AP122" s="591"/>
      <c r="AQ122" s="591"/>
      <c r="AR122" s="591"/>
      <c r="AS122" s="591"/>
      <c r="AT122" s="591"/>
      <c r="AU122" s="591"/>
      <c r="AV122" s="591"/>
      <c r="AW122" s="591"/>
      <c r="AX122" s="591"/>
      <c r="AY122" s="591"/>
      <c r="AZ122" s="591"/>
      <c r="BA122" s="591"/>
      <c r="BB122" s="591"/>
      <c r="BC122" s="591"/>
      <c r="BD122" s="591"/>
      <c r="BE122" s="591"/>
      <c r="BF122" s="591"/>
      <c r="BG122" s="591"/>
      <c r="BH122" s="591"/>
      <c r="BI122" s="591"/>
      <c r="BJ122" s="591"/>
      <c r="BK122" s="591"/>
      <c r="BL122" s="591"/>
      <c r="BM122" s="591"/>
      <c r="BN122" s="591"/>
      <c r="BO122" s="591"/>
      <c r="BP122" s="591"/>
      <c r="BQ122" s="591"/>
      <c r="BR122" s="591"/>
      <c r="BS122" s="591"/>
      <c r="BT122" s="591"/>
      <c r="BU122" s="591"/>
      <c r="BV122" s="591"/>
      <c r="BW122" s="591"/>
      <c r="BX122" s="591"/>
      <c r="BY122" s="591"/>
      <c r="BZ122" s="591"/>
      <c r="CA122" s="591"/>
      <c r="CB122" s="591"/>
      <c r="CC122" s="591"/>
      <c r="CD122" s="591"/>
      <c r="CE122" s="591"/>
      <c r="CF122" s="591"/>
      <c r="CG122" s="591"/>
      <c r="CH122" s="591"/>
      <c r="CI122" s="591"/>
      <c r="CJ122" s="591"/>
      <c r="CK122" s="591"/>
      <c r="CL122" s="591"/>
      <c r="CM122" s="591"/>
      <c r="CN122" s="591"/>
      <c r="CO122" s="591"/>
      <c r="CP122" s="591"/>
      <c r="CQ122" s="591"/>
      <c r="CR122" s="591"/>
      <c r="CS122" s="591"/>
      <c r="CT122" s="591"/>
      <c r="CU122" s="591"/>
      <c r="CV122" s="591"/>
      <c r="CW122" s="591"/>
      <c r="CX122" s="591"/>
      <c r="CY122" s="591"/>
      <c r="CZ122" s="591"/>
      <c r="DA122" s="591"/>
      <c r="DB122" s="591"/>
      <c r="DC122" s="591"/>
      <c r="DD122" s="591"/>
      <c r="DE122" s="591"/>
      <c r="DF122" s="591"/>
      <c r="DG122" s="591"/>
      <c r="DH122" s="591"/>
      <c r="DI122" s="591"/>
      <c r="DJ122" s="591"/>
      <c r="DK122" s="591"/>
      <c r="DL122" s="591"/>
      <c r="DM122" s="591"/>
      <c r="DN122" s="591"/>
      <c r="DO122" s="591"/>
      <c r="DP122" s="591"/>
      <c r="DQ122" s="591"/>
      <c r="DR122" s="591"/>
      <c r="DS122" s="591"/>
      <c r="DT122" s="591"/>
      <c r="DU122" s="591"/>
      <c r="DV122" s="591"/>
      <c r="DW122" s="591"/>
      <c r="DX122" s="591"/>
      <c r="DY122" s="591"/>
      <c r="DZ122" s="591"/>
      <c r="EA122" s="591"/>
      <c r="EB122" s="591"/>
      <c r="EC122" s="591"/>
      <c r="ED122" s="591"/>
      <c r="EE122" s="591"/>
      <c r="EF122" s="591"/>
      <c r="EG122" s="591"/>
      <c r="EH122" s="591"/>
      <c r="EI122" s="591"/>
      <c r="EJ122" s="591"/>
      <c r="EK122" s="591"/>
      <c r="EL122" s="591"/>
      <c r="EM122" s="591"/>
      <c r="EN122" s="591"/>
      <c r="EO122" s="591"/>
      <c r="EP122" s="591"/>
      <c r="EQ122" s="591"/>
      <c r="ER122" s="591"/>
      <c r="ES122" s="591"/>
      <c r="ET122" s="591"/>
      <c r="EU122" s="591"/>
      <c r="EV122" s="591"/>
      <c r="EW122" s="591"/>
      <c r="EX122" s="591"/>
      <c r="EY122" s="591"/>
      <c r="EZ122" s="591"/>
      <c r="FA122" s="591"/>
      <c r="FB122" s="591"/>
      <c r="FC122" s="591"/>
      <c r="FD122" s="591"/>
      <c r="FE122" s="591"/>
      <c r="FF122" s="591"/>
      <c r="FG122" s="591"/>
      <c r="FH122" s="591"/>
      <c r="FI122" s="591"/>
      <c r="FJ122" s="591"/>
      <c r="FK122" s="591"/>
      <c r="FL122" s="591"/>
      <c r="FM122" s="591"/>
      <c r="FN122" s="591"/>
      <c r="FO122" s="591"/>
      <c r="FP122" s="591"/>
      <c r="FQ122" s="591"/>
      <c r="FR122" s="591"/>
      <c r="FS122" s="591"/>
      <c r="FT122" s="591"/>
      <c r="FU122" s="591"/>
      <c r="FV122" s="591"/>
      <c r="FW122" s="591"/>
      <c r="FX122" s="591"/>
      <c r="FY122" s="591"/>
      <c r="FZ122" s="591"/>
      <c r="GA122" s="591"/>
      <c r="GB122" s="591"/>
      <c r="GC122" s="591"/>
      <c r="GD122" s="591"/>
      <c r="GE122" s="591"/>
      <c r="GF122" s="591"/>
      <c r="GG122" s="591"/>
      <c r="GH122" s="591"/>
      <c r="GI122" s="591"/>
      <c r="GJ122" s="591"/>
      <c r="GK122" s="591"/>
      <c r="GL122" s="591"/>
      <c r="GM122" s="591"/>
      <c r="GN122" s="591"/>
      <c r="GO122" s="591"/>
      <c r="GP122" s="591"/>
      <c r="GQ122" s="591"/>
      <c r="GR122" s="591"/>
      <c r="GS122" s="591"/>
      <c r="GT122" s="591"/>
      <c r="GU122" s="591"/>
      <c r="GV122" s="591"/>
      <c r="GW122" s="591"/>
      <c r="GX122" s="591"/>
      <c r="GY122" s="591"/>
      <c r="GZ122" s="591"/>
      <c r="HA122" s="591"/>
      <c r="HB122" s="591"/>
      <c r="HC122" s="591"/>
      <c r="HD122" s="591"/>
      <c r="HE122" s="591"/>
      <c r="HF122" s="591"/>
      <c r="HG122" s="591"/>
      <c r="HH122" s="591"/>
      <c r="HI122" s="591"/>
      <c r="HJ122" s="591"/>
      <c r="HK122" s="591"/>
      <c r="HL122" s="591"/>
      <c r="HM122" s="591"/>
      <c r="HN122" s="591"/>
      <c r="HO122" s="591"/>
      <c r="HP122" s="591"/>
      <c r="HQ122" s="591"/>
      <c r="HR122" s="591"/>
      <c r="HS122" s="591"/>
      <c r="HT122" s="591"/>
      <c r="HU122" s="591"/>
      <c r="HV122" s="591"/>
      <c r="HW122" s="591"/>
      <c r="HX122" s="591"/>
      <c r="HY122" s="591"/>
      <c r="HZ122" s="591"/>
      <c r="IA122" s="591"/>
      <c r="IB122" s="591"/>
      <c r="IC122" s="591"/>
      <c r="ID122" s="591"/>
      <c r="IE122" s="591"/>
      <c r="IF122" s="591"/>
      <c r="IG122" s="591"/>
      <c r="IH122" s="591"/>
      <c r="II122" s="591"/>
      <c r="IJ122" s="591"/>
      <c r="IK122" s="591"/>
      <c r="IL122" s="591"/>
      <c r="IM122" s="591"/>
      <c r="IN122" s="353"/>
      <c r="IO122" s="353"/>
    </row>
    <row r="123" spans="1:249" s="619" customFormat="1" ht="16.5">
      <c r="A123" s="964"/>
      <c r="B123" s="669"/>
      <c r="C123" s="669"/>
      <c r="D123" s="594"/>
      <c r="E123" s="965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L123" s="591"/>
      <c r="AM123" s="591"/>
      <c r="AN123" s="591"/>
      <c r="AO123" s="591"/>
      <c r="AP123" s="591"/>
      <c r="AQ123" s="591"/>
      <c r="AR123" s="591"/>
      <c r="AS123" s="591"/>
      <c r="AT123" s="591"/>
      <c r="AU123" s="591"/>
      <c r="AV123" s="591"/>
      <c r="AW123" s="591"/>
      <c r="AX123" s="591"/>
      <c r="AY123" s="591"/>
      <c r="AZ123" s="591"/>
      <c r="BA123" s="591"/>
      <c r="BB123" s="591"/>
      <c r="BC123" s="591"/>
      <c r="BD123" s="591"/>
      <c r="BE123" s="591"/>
      <c r="BF123" s="591"/>
      <c r="BG123" s="591"/>
      <c r="BH123" s="591"/>
      <c r="BI123" s="591"/>
      <c r="BJ123" s="591"/>
      <c r="BK123" s="591"/>
      <c r="BL123" s="591"/>
      <c r="BM123" s="591"/>
      <c r="BN123" s="591"/>
      <c r="BO123" s="591"/>
      <c r="BP123" s="591"/>
      <c r="BQ123" s="591"/>
      <c r="BR123" s="591"/>
      <c r="BS123" s="591"/>
      <c r="BT123" s="591"/>
      <c r="BU123" s="591"/>
      <c r="BV123" s="591"/>
      <c r="BW123" s="591"/>
      <c r="BX123" s="591"/>
      <c r="BY123" s="591"/>
      <c r="BZ123" s="591"/>
      <c r="CA123" s="591"/>
      <c r="CB123" s="591"/>
      <c r="CC123" s="591"/>
      <c r="CD123" s="591"/>
      <c r="CE123" s="591"/>
      <c r="CF123" s="591"/>
      <c r="CG123" s="591"/>
      <c r="CH123" s="591"/>
      <c r="CI123" s="591"/>
      <c r="CJ123" s="591"/>
      <c r="CK123" s="591"/>
      <c r="CL123" s="591"/>
      <c r="CM123" s="591"/>
      <c r="CN123" s="591"/>
      <c r="CO123" s="591"/>
      <c r="CP123" s="591"/>
      <c r="CQ123" s="591"/>
      <c r="CR123" s="591"/>
      <c r="CS123" s="591"/>
      <c r="CT123" s="591"/>
      <c r="CU123" s="591"/>
      <c r="CV123" s="591"/>
      <c r="CW123" s="591"/>
      <c r="CX123" s="591"/>
      <c r="CY123" s="591"/>
      <c r="CZ123" s="591"/>
      <c r="DA123" s="591"/>
      <c r="DB123" s="591"/>
      <c r="DC123" s="591"/>
      <c r="DD123" s="591"/>
      <c r="DE123" s="591"/>
      <c r="DF123" s="591"/>
      <c r="DG123" s="591"/>
      <c r="DH123" s="591"/>
      <c r="DI123" s="591"/>
      <c r="DJ123" s="591"/>
      <c r="DK123" s="591"/>
      <c r="DL123" s="591"/>
      <c r="DM123" s="591"/>
      <c r="DN123" s="591"/>
      <c r="DO123" s="591"/>
      <c r="DP123" s="591"/>
      <c r="DQ123" s="591"/>
      <c r="DR123" s="591"/>
      <c r="DS123" s="591"/>
      <c r="DT123" s="591"/>
      <c r="DU123" s="591"/>
      <c r="DV123" s="591"/>
      <c r="DW123" s="591"/>
      <c r="DX123" s="591"/>
      <c r="DY123" s="591"/>
      <c r="DZ123" s="591"/>
      <c r="EA123" s="591"/>
      <c r="EB123" s="591"/>
      <c r="EC123" s="591"/>
      <c r="ED123" s="591"/>
      <c r="EE123" s="591"/>
      <c r="EF123" s="591"/>
      <c r="EG123" s="591"/>
      <c r="EH123" s="591"/>
      <c r="EI123" s="591"/>
      <c r="EJ123" s="591"/>
      <c r="EK123" s="591"/>
      <c r="EL123" s="591"/>
      <c r="EM123" s="591"/>
      <c r="EN123" s="591"/>
      <c r="EO123" s="591"/>
      <c r="EP123" s="591"/>
      <c r="EQ123" s="591"/>
      <c r="ER123" s="591"/>
      <c r="ES123" s="591"/>
      <c r="ET123" s="591"/>
      <c r="EU123" s="591"/>
      <c r="EV123" s="591"/>
      <c r="EW123" s="591"/>
      <c r="EX123" s="591"/>
      <c r="EY123" s="591"/>
      <c r="EZ123" s="591"/>
      <c r="FA123" s="591"/>
      <c r="FB123" s="591"/>
      <c r="FC123" s="591"/>
      <c r="FD123" s="591"/>
      <c r="FE123" s="591"/>
      <c r="FF123" s="591"/>
      <c r="FG123" s="591"/>
      <c r="FH123" s="591"/>
      <c r="FI123" s="591"/>
      <c r="FJ123" s="591"/>
      <c r="FK123" s="591"/>
      <c r="FL123" s="591"/>
      <c r="FM123" s="591"/>
      <c r="FN123" s="591"/>
      <c r="FO123" s="591"/>
      <c r="FP123" s="591"/>
      <c r="FQ123" s="591"/>
      <c r="FR123" s="591"/>
      <c r="FS123" s="591"/>
      <c r="FT123" s="591"/>
      <c r="FU123" s="591"/>
      <c r="FV123" s="591"/>
      <c r="FW123" s="591"/>
      <c r="FX123" s="591"/>
      <c r="FY123" s="591"/>
      <c r="FZ123" s="591"/>
      <c r="GA123" s="591"/>
      <c r="GB123" s="591"/>
      <c r="GC123" s="591"/>
      <c r="GD123" s="591"/>
      <c r="GE123" s="591"/>
      <c r="GF123" s="591"/>
      <c r="GG123" s="591"/>
      <c r="GH123" s="591"/>
      <c r="GI123" s="591"/>
      <c r="GJ123" s="591"/>
      <c r="GK123" s="591"/>
      <c r="GL123" s="591"/>
      <c r="GM123" s="591"/>
      <c r="GN123" s="591"/>
      <c r="GO123" s="591"/>
      <c r="GP123" s="591"/>
      <c r="GQ123" s="591"/>
      <c r="GR123" s="591"/>
      <c r="GS123" s="591"/>
      <c r="GT123" s="591"/>
      <c r="GU123" s="591"/>
      <c r="GV123" s="591"/>
      <c r="GW123" s="591"/>
      <c r="GX123" s="591"/>
      <c r="GY123" s="591"/>
      <c r="GZ123" s="591"/>
      <c r="HA123" s="591"/>
      <c r="HB123" s="591"/>
      <c r="HC123" s="591"/>
      <c r="HD123" s="591"/>
      <c r="HE123" s="591"/>
      <c r="HF123" s="591"/>
      <c r="HG123" s="591"/>
      <c r="HH123" s="591"/>
      <c r="HI123" s="591"/>
      <c r="HJ123" s="591"/>
      <c r="HK123" s="591"/>
      <c r="HL123" s="591"/>
      <c r="HM123" s="591"/>
      <c r="HN123" s="591"/>
      <c r="HO123" s="591"/>
      <c r="HP123" s="591"/>
      <c r="HQ123" s="591"/>
      <c r="HR123" s="591"/>
      <c r="HS123" s="591"/>
      <c r="HT123" s="591"/>
      <c r="HU123" s="591"/>
      <c r="HV123" s="591"/>
      <c r="HW123" s="591"/>
      <c r="HX123" s="591"/>
      <c r="HY123" s="591"/>
      <c r="HZ123" s="591"/>
      <c r="IA123" s="591"/>
      <c r="IB123" s="591"/>
      <c r="IC123" s="591"/>
      <c r="ID123" s="591"/>
      <c r="IE123" s="591"/>
      <c r="IF123" s="591"/>
      <c r="IG123" s="591"/>
      <c r="IH123" s="591"/>
      <c r="II123" s="591"/>
      <c r="IJ123" s="591"/>
      <c r="IK123" s="591"/>
      <c r="IL123" s="591"/>
      <c r="IM123" s="591"/>
      <c r="IN123" s="353"/>
      <c r="IO123" s="353"/>
    </row>
    <row r="124" spans="1:249" s="619" customFormat="1" ht="16.5">
      <c r="A124" s="964"/>
      <c r="B124" s="669"/>
      <c r="C124" s="669"/>
      <c r="D124" s="594"/>
      <c r="E124" s="965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591"/>
      <c r="AM124" s="591"/>
      <c r="AN124" s="591"/>
      <c r="AO124" s="591"/>
      <c r="AP124" s="591"/>
      <c r="AQ124" s="591"/>
      <c r="AR124" s="591"/>
      <c r="AS124" s="591"/>
      <c r="AT124" s="591"/>
      <c r="AU124" s="591"/>
      <c r="AV124" s="591"/>
      <c r="AW124" s="591"/>
      <c r="AX124" s="591"/>
      <c r="AY124" s="591"/>
      <c r="AZ124" s="591"/>
      <c r="BA124" s="591"/>
      <c r="BB124" s="591"/>
      <c r="BC124" s="591"/>
      <c r="BD124" s="591"/>
      <c r="BE124" s="591"/>
      <c r="BF124" s="591"/>
      <c r="BG124" s="591"/>
      <c r="BH124" s="591"/>
      <c r="BI124" s="591"/>
      <c r="BJ124" s="591"/>
      <c r="BK124" s="591"/>
      <c r="BL124" s="591"/>
      <c r="BM124" s="591"/>
      <c r="BN124" s="591"/>
      <c r="BO124" s="591"/>
      <c r="BP124" s="591"/>
      <c r="BQ124" s="591"/>
      <c r="BR124" s="591"/>
      <c r="BS124" s="591"/>
      <c r="BT124" s="591"/>
      <c r="BU124" s="591"/>
      <c r="BV124" s="591"/>
      <c r="BW124" s="591"/>
      <c r="BX124" s="591"/>
      <c r="BY124" s="591"/>
      <c r="BZ124" s="591"/>
      <c r="CA124" s="591"/>
      <c r="CB124" s="591"/>
      <c r="CC124" s="591"/>
      <c r="CD124" s="591"/>
      <c r="CE124" s="591"/>
      <c r="CF124" s="591"/>
      <c r="CG124" s="591"/>
      <c r="CH124" s="591"/>
      <c r="CI124" s="591"/>
      <c r="CJ124" s="591"/>
      <c r="CK124" s="591"/>
      <c r="CL124" s="591"/>
      <c r="CM124" s="591"/>
      <c r="CN124" s="591"/>
      <c r="CO124" s="591"/>
      <c r="CP124" s="591"/>
      <c r="CQ124" s="591"/>
      <c r="CR124" s="591"/>
      <c r="CS124" s="591"/>
      <c r="CT124" s="591"/>
      <c r="CU124" s="591"/>
      <c r="CV124" s="591"/>
      <c r="CW124" s="591"/>
      <c r="CX124" s="591"/>
      <c r="CY124" s="591"/>
      <c r="CZ124" s="591"/>
      <c r="DA124" s="591"/>
      <c r="DB124" s="591"/>
      <c r="DC124" s="591"/>
      <c r="DD124" s="591"/>
      <c r="DE124" s="591"/>
      <c r="DF124" s="591"/>
      <c r="DG124" s="591"/>
      <c r="DH124" s="591"/>
      <c r="DI124" s="591"/>
      <c r="DJ124" s="591"/>
      <c r="DK124" s="591"/>
      <c r="DL124" s="591"/>
      <c r="DM124" s="591"/>
      <c r="DN124" s="591"/>
      <c r="DO124" s="591"/>
      <c r="DP124" s="591"/>
      <c r="DQ124" s="591"/>
      <c r="DR124" s="591"/>
      <c r="DS124" s="591"/>
      <c r="DT124" s="591"/>
      <c r="DU124" s="591"/>
      <c r="DV124" s="591"/>
      <c r="DW124" s="591"/>
      <c r="DX124" s="591"/>
      <c r="DY124" s="591"/>
      <c r="DZ124" s="591"/>
      <c r="EA124" s="591"/>
      <c r="EB124" s="591"/>
      <c r="EC124" s="591"/>
      <c r="ED124" s="591"/>
      <c r="EE124" s="591"/>
      <c r="EF124" s="591"/>
      <c r="EG124" s="591"/>
      <c r="EH124" s="591"/>
      <c r="EI124" s="591"/>
      <c r="EJ124" s="591"/>
      <c r="EK124" s="591"/>
      <c r="EL124" s="591"/>
      <c r="EM124" s="591"/>
      <c r="EN124" s="591"/>
      <c r="EO124" s="591"/>
      <c r="EP124" s="591"/>
      <c r="EQ124" s="591"/>
      <c r="ER124" s="591"/>
      <c r="ES124" s="591"/>
      <c r="ET124" s="591"/>
      <c r="EU124" s="591"/>
      <c r="EV124" s="591"/>
      <c r="EW124" s="591"/>
      <c r="EX124" s="591"/>
      <c r="EY124" s="591"/>
      <c r="EZ124" s="591"/>
      <c r="FA124" s="591"/>
      <c r="FB124" s="591"/>
      <c r="FC124" s="591"/>
      <c r="FD124" s="591"/>
      <c r="FE124" s="591"/>
      <c r="FF124" s="591"/>
      <c r="FG124" s="591"/>
      <c r="FH124" s="591"/>
      <c r="FI124" s="591"/>
      <c r="FJ124" s="591"/>
      <c r="FK124" s="591"/>
      <c r="FL124" s="591"/>
      <c r="FM124" s="591"/>
      <c r="FN124" s="591"/>
      <c r="FO124" s="591"/>
      <c r="FP124" s="591"/>
      <c r="FQ124" s="591"/>
      <c r="FR124" s="591"/>
      <c r="FS124" s="591"/>
      <c r="FT124" s="591"/>
      <c r="FU124" s="591"/>
      <c r="FV124" s="591"/>
      <c r="FW124" s="591"/>
      <c r="FX124" s="591"/>
      <c r="FY124" s="591"/>
      <c r="FZ124" s="591"/>
      <c r="GA124" s="591"/>
      <c r="GB124" s="591"/>
      <c r="GC124" s="591"/>
      <c r="GD124" s="591"/>
      <c r="GE124" s="591"/>
      <c r="GF124" s="591"/>
      <c r="GG124" s="591"/>
      <c r="GH124" s="591"/>
      <c r="GI124" s="591"/>
      <c r="GJ124" s="591"/>
      <c r="GK124" s="591"/>
      <c r="GL124" s="591"/>
      <c r="GM124" s="591"/>
      <c r="GN124" s="591"/>
      <c r="GO124" s="591"/>
      <c r="GP124" s="591"/>
      <c r="GQ124" s="591"/>
      <c r="GR124" s="591"/>
      <c r="GS124" s="591"/>
      <c r="GT124" s="591"/>
      <c r="GU124" s="591"/>
      <c r="GV124" s="591"/>
      <c r="GW124" s="591"/>
      <c r="GX124" s="591"/>
      <c r="GY124" s="591"/>
      <c r="GZ124" s="591"/>
      <c r="HA124" s="591"/>
      <c r="HB124" s="591"/>
      <c r="HC124" s="591"/>
      <c r="HD124" s="591"/>
      <c r="HE124" s="591"/>
      <c r="HF124" s="591"/>
      <c r="HG124" s="591"/>
      <c r="HH124" s="591"/>
      <c r="HI124" s="591"/>
      <c r="HJ124" s="591"/>
      <c r="HK124" s="591"/>
      <c r="HL124" s="591"/>
      <c r="HM124" s="591"/>
      <c r="HN124" s="591"/>
      <c r="HO124" s="591"/>
      <c r="HP124" s="591"/>
      <c r="HQ124" s="591"/>
      <c r="HR124" s="591"/>
      <c r="HS124" s="591"/>
      <c r="HT124" s="591"/>
      <c r="HU124" s="591"/>
      <c r="HV124" s="591"/>
      <c r="HW124" s="591"/>
      <c r="HX124" s="591"/>
      <c r="HY124" s="591"/>
      <c r="HZ124" s="591"/>
      <c r="IA124" s="591"/>
      <c r="IB124" s="591"/>
      <c r="IC124" s="591"/>
      <c r="ID124" s="591"/>
      <c r="IE124" s="591"/>
      <c r="IF124" s="591"/>
      <c r="IG124" s="591"/>
      <c r="IH124" s="591"/>
      <c r="II124" s="591"/>
      <c r="IJ124" s="591"/>
      <c r="IK124" s="591"/>
      <c r="IL124" s="591"/>
      <c r="IM124" s="591"/>
      <c r="IN124" s="353"/>
      <c r="IO124" s="353"/>
    </row>
    <row r="125" spans="1:249" s="619" customFormat="1" ht="16.5">
      <c r="A125" s="964"/>
      <c r="B125" s="669"/>
      <c r="C125" s="669"/>
      <c r="D125" s="594"/>
      <c r="E125" s="965"/>
      <c r="J125" s="591"/>
      <c r="K125" s="591"/>
      <c r="L125" s="591"/>
      <c r="M125" s="591"/>
      <c r="N125" s="591"/>
      <c r="O125" s="591"/>
      <c r="P125" s="591"/>
      <c r="Q125" s="591"/>
      <c r="R125" s="591"/>
      <c r="S125" s="591"/>
      <c r="T125" s="591"/>
      <c r="U125" s="591"/>
      <c r="V125" s="591"/>
      <c r="W125" s="591"/>
      <c r="X125" s="591"/>
      <c r="Y125" s="591"/>
      <c r="Z125" s="591"/>
      <c r="AA125" s="591"/>
      <c r="AB125" s="591"/>
      <c r="AC125" s="591"/>
      <c r="AD125" s="591"/>
      <c r="AE125" s="591"/>
      <c r="AF125" s="591"/>
      <c r="AG125" s="591"/>
      <c r="AH125" s="591"/>
      <c r="AI125" s="591"/>
      <c r="AJ125" s="591"/>
      <c r="AK125" s="591"/>
      <c r="AL125" s="591"/>
      <c r="AM125" s="591"/>
      <c r="AN125" s="591"/>
      <c r="AO125" s="591"/>
      <c r="AP125" s="591"/>
      <c r="AQ125" s="591"/>
      <c r="AR125" s="591"/>
      <c r="AS125" s="591"/>
      <c r="AT125" s="591"/>
      <c r="AU125" s="591"/>
      <c r="AV125" s="591"/>
      <c r="AW125" s="591"/>
      <c r="AX125" s="591"/>
      <c r="AY125" s="591"/>
      <c r="AZ125" s="591"/>
      <c r="BA125" s="591"/>
      <c r="BB125" s="591"/>
      <c r="BC125" s="591"/>
      <c r="BD125" s="591"/>
      <c r="BE125" s="591"/>
      <c r="BF125" s="591"/>
      <c r="BG125" s="591"/>
      <c r="BH125" s="591"/>
      <c r="BI125" s="591"/>
      <c r="BJ125" s="591"/>
      <c r="BK125" s="591"/>
      <c r="BL125" s="591"/>
      <c r="BM125" s="591"/>
      <c r="BN125" s="591"/>
      <c r="BO125" s="591"/>
      <c r="BP125" s="591"/>
      <c r="BQ125" s="591"/>
      <c r="BR125" s="591"/>
      <c r="BS125" s="591"/>
      <c r="BT125" s="591"/>
      <c r="BU125" s="591"/>
      <c r="BV125" s="591"/>
      <c r="BW125" s="591"/>
      <c r="BX125" s="591"/>
      <c r="BY125" s="591"/>
      <c r="BZ125" s="591"/>
      <c r="CA125" s="591"/>
      <c r="CB125" s="591"/>
      <c r="CC125" s="591"/>
      <c r="CD125" s="591"/>
      <c r="CE125" s="591"/>
      <c r="CF125" s="591"/>
      <c r="CG125" s="591"/>
      <c r="CH125" s="591"/>
      <c r="CI125" s="591"/>
      <c r="CJ125" s="591"/>
      <c r="CK125" s="591"/>
      <c r="CL125" s="591"/>
      <c r="CM125" s="591"/>
      <c r="CN125" s="591"/>
      <c r="CO125" s="591"/>
      <c r="CP125" s="591"/>
      <c r="CQ125" s="591"/>
      <c r="CR125" s="591"/>
      <c r="CS125" s="591"/>
      <c r="CT125" s="591"/>
      <c r="CU125" s="591"/>
      <c r="CV125" s="591"/>
      <c r="CW125" s="591"/>
      <c r="CX125" s="591"/>
      <c r="CY125" s="591"/>
      <c r="CZ125" s="591"/>
      <c r="DA125" s="591"/>
      <c r="DB125" s="591"/>
      <c r="DC125" s="591"/>
      <c r="DD125" s="591"/>
      <c r="DE125" s="591"/>
      <c r="DF125" s="591"/>
      <c r="DG125" s="591"/>
      <c r="DH125" s="591"/>
      <c r="DI125" s="591"/>
      <c r="DJ125" s="591"/>
      <c r="DK125" s="591"/>
      <c r="DL125" s="591"/>
      <c r="DM125" s="591"/>
      <c r="DN125" s="591"/>
      <c r="DO125" s="591"/>
      <c r="DP125" s="591"/>
      <c r="DQ125" s="591"/>
      <c r="DR125" s="591"/>
      <c r="DS125" s="591"/>
      <c r="DT125" s="591"/>
      <c r="DU125" s="591"/>
      <c r="DV125" s="591"/>
      <c r="DW125" s="591"/>
      <c r="DX125" s="591"/>
      <c r="DY125" s="591"/>
      <c r="DZ125" s="591"/>
      <c r="EA125" s="591"/>
      <c r="EB125" s="591"/>
      <c r="EC125" s="591"/>
      <c r="ED125" s="591"/>
      <c r="EE125" s="591"/>
      <c r="EF125" s="591"/>
      <c r="EG125" s="591"/>
      <c r="EH125" s="591"/>
      <c r="EI125" s="591"/>
      <c r="EJ125" s="591"/>
      <c r="EK125" s="591"/>
      <c r="EL125" s="591"/>
      <c r="EM125" s="591"/>
      <c r="EN125" s="591"/>
      <c r="EO125" s="591"/>
      <c r="EP125" s="591"/>
      <c r="EQ125" s="591"/>
      <c r="ER125" s="591"/>
      <c r="ES125" s="591"/>
      <c r="ET125" s="591"/>
      <c r="EU125" s="591"/>
      <c r="EV125" s="591"/>
      <c r="EW125" s="591"/>
      <c r="EX125" s="591"/>
      <c r="EY125" s="591"/>
      <c r="EZ125" s="591"/>
      <c r="FA125" s="591"/>
      <c r="FB125" s="591"/>
      <c r="FC125" s="591"/>
      <c r="FD125" s="591"/>
      <c r="FE125" s="591"/>
      <c r="FF125" s="591"/>
      <c r="FG125" s="591"/>
      <c r="FH125" s="591"/>
      <c r="FI125" s="591"/>
      <c r="FJ125" s="591"/>
      <c r="FK125" s="591"/>
      <c r="FL125" s="591"/>
      <c r="FM125" s="591"/>
      <c r="FN125" s="591"/>
      <c r="FO125" s="591"/>
      <c r="FP125" s="591"/>
      <c r="FQ125" s="591"/>
      <c r="FR125" s="591"/>
      <c r="FS125" s="591"/>
      <c r="FT125" s="591"/>
      <c r="FU125" s="591"/>
      <c r="FV125" s="591"/>
      <c r="FW125" s="591"/>
      <c r="FX125" s="591"/>
      <c r="FY125" s="591"/>
      <c r="FZ125" s="591"/>
      <c r="GA125" s="591"/>
      <c r="GB125" s="591"/>
      <c r="GC125" s="591"/>
      <c r="GD125" s="591"/>
      <c r="GE125" s="591"/>
      <c r="GF125" s="591"/>
      <c r="GG125" s="591"/>
      <c r="GH125" s="591"/>
      <c r="GI125" s="591"/>
      <c r="GJ125" s="591"/>
      <c r="GK125" s="591"/>
      <c r="GL125" s="591"/>
      <c r="GM125" s="591"/>
      <c r="GN125" s="591"/>
      <c r="GO125" s="591"/>
      <c r="GP125" s="591"/>
      <c r="GQ125" s="591"/>
      <c r="GR125" s="591"/>
      <c r="GS125" s="591"/>
      <c r="GT125" s="591"/>
      <c r="GU125" s="591"/>
      <c r="GV125" s="591"/>
      <c r="GW125" s="591"/>
      <c r="GX125" s="591"/>
      <c r="GY125" s="591"/>
      <c r="GZ125" s="591"/>
      <c r="HA125" s="591"/>
      <c r="HB125" s="591"/>
      <c r="HC125" s="591"/>
      <c r="HD125" s="591"/>
      <c r="HE125" s="591"/>
      <c r="HF125" s="591"/>
      <c r="HG125" s="591"/>
      <c r="HH125" s="591"/>
      <c r="HI125" s="591"/>
      <c r="HJ125" s="591"/>
      <c r="HK125" s="591"/>
      <c r="HL125" s="591"/>
      <c r="HM125" s="591"/>
      <c r="HN125" s="591"/>
      <c r="HO125" s="591"/>
      <c r="HP125" s="591"/>
      <c r="HQ125" s="591"/>
      <c r="HR125" s="591"/>
      <c r="HS125" s="591"/>
      <c r="HT125" s="591"/>
      <c r="HU125" s="591"/>
      <c r="HV125" s="591"/>
      <c r="HW125" s="591"/>
      <c r="HX125" s="591"/>
      <c r="HY125" s="591"/>
      <c r="HZ125" s="591"/>
      <c r="IA125" s="591"/>
      <c r="IB125" s="591"/>
      <c r="IC125" s="591"/>
      <c r="ID125" s="591"/>
      <c r="IE125" s="591"/>
      <c r="IF125" s="591"/>
      <c r="IG125" s="591"/>
      <c r="IH125" s="591"/>
      <c r="II125" s="591"/>
      <c r="IJ125" s="591"/>
      <c r="IK125" s="591"/>
      <c r="IL125" s="591"/>
      <c r="IM125" s="591"/>
      <c r="IN125" s="353"/>
      <c r="IO125" s="353"/>
    </row>
    <row r="126" spans="1:249" s="619" customFormat="1" ht="16.5">
      <c r="A126" s="964"/>
      <c r="B126" s="669"/>
      <c r="C126" s="669"/>
      <c r="D126" s="594"/>
      <c r="E126" s="965"/>
      <c r="J126" s="591"/>
      <c r="K126" s="591"/>
      <c r="L126" s="591"/>
      <c r="M126" s="591"/>
      <c r="N126" s="591"/>
      <c r="O126" s="591"/>
      <c r="P126" s="591"/>
      <c r="Q126" s="591"/>
      <c r="R126" s="591"/>
      <c r="S126" s="591"/>
      <c r="T126" s="591"/>
      <c r="U126" s="591"/>
      <c r="V126" s="591"/>
      <c r="W126" s="591"/>
      <c r="X126" s="591"/>
      <c r="Y126" s="591"/>
      <c r="Z126" s="591"/>
      <c r="AA126" s="591"/>
      <c r="AB126" s="591"/>
      <c r="AC126" s="591"/>
      <c r="AD126" s="591"/>
      <c r="AE126" s="591"/>
      <c r="AF126" s="591"/>
      <c r="AG126" s="591"/>
      <c r="AH126" s="591"/>
      <c r="AI126" s="591"/>
      <c r="AJ126" s="591"/>
      <c r="AK126" s="591"/>
      <c r="AL126" s="591"/>
      <c r="AM126" s="591"/>
      <c r="AN126" s="591"/>
      <c r="AO126" s="591"/>
      <c r="AP126" s="591"/>
      <c r="AQ126" s="591"/>
      <c r="AR126" s="591"/>
      <c r="AS126" s="591"/>
      <c r="AT126" s="591"/>
      <c r="AU126" s="591"/>
      <c r="AV126" s="591"/>
      <c r="AW126" s="591"/>
      <c r="AX126" s="591"/>
      <c r="AY126" s="591"/>
      <c r="AZ126" s="591"/>
      <c r="BA126" s="591"/>
      <c r="BB126" s="591"/>
      <c r="BC126" s="591"/>
      <c r="BD126" s="591"/>
      <c r="BE126" s="591"/>
      <c r="BF126" s="591"/>
      <c r="BG126" s="591"/>
      <c r="BH126" s="591"/>
      <c r="BI126" s="591"/>
      <c r="BJ126" s="591"/>
      <c r="BK126" s="591"/>
      <c r="BL126" s="591"/>
      <c r="BM126" s="591"/>
      <c r="BN126" s="591"/>
      <c r="BO126" s="591"/>
      <c r="BP126" s="591"/>
      <c r="BQ126" s="591"/>
      <c r="BR126" s="591"/>
      <c r="BS126" s="591"/>
      <c r="BT126" s="591"/>
      <c r="BU126" s="591"/>
      <c r="BV126" s="591"/>
      <c r="BW126" s="591"/>
      <c r="BX126" s="591"/>
      <c r="BY126" s="591"/>
      <c r="BZ126" s="591"/>
      <c r="CA126" s="591"/>
      <c r="CB126" s="591"/>
      <c r="CC126" s="591"/>
      <c r="CD126" s="591"/>
      <c r="CE126" s="591"/>
      <c r="CF126" s="591"/>
      <c r="CG126" s="591"/>
      <c r="CH126" s="591"/>
      <c r="CI126" s="591"/>
      <c r="CJ126" s="591"/>
      <c r="CK126" s="591"/>
      <c r="CL126" s="591"/>
      <c r="CM126" s="591"/>
      <c r="CN126" s="591"/>
      <c r="CO126" s="591"/>
      <c r="CP126" s="591"/>
      <c r="CQ126" s="591"/>
      <c r="CR126" s="591"/>
      <c r="CS126" s="591"/>
      <c r="CT126" s="591"/>
      <c r="CU126" s="591"/>
      <c r="CV126" s="591"/>
      <c r="CW126" s="591"/>
      <c r="CX126" s="591"/>
      <c r="CY126" s="591"/>
      <c r="CZ126" s="591"/>
      <c r="DA126" s="591"/>
      <c r="DB126" s="591"/>
      <c r="DC126" s="591"/>
      <c r="DD126" s="591"/>
      <c r="DE126" s="591"/>
      <c r="DF126" s="591"/>
      <c r="DG126" s="591"/>
      <c r="DH126" s="591"/>
      <c r="DI126" s="591"/>
      <c r="DJ126" s="591"/>
      <c r="DK126" s="591"/>
      <c r="DL126" s="591"/>
      <c r="DM126" s="591"/>
      <c r="DN126" s="591"/>
      <c r="DO126" s="591"/>
      <c r="DP126" s="591"/>
      <c r="DQ126" s="591"/>
      <c r="DR126" s="591"/>
      <c r="DS126" s="591"/>
      <c r="DT126" s="591"/>
      <c r="DU126" s="591"/>
      <c r="DV126" s="591"/>
      <c r="DW126" s="591"/>
      <c r="DX126" s="591"/>
      <c r="DY126" s="591"/>
      <c r="DZ126" s="591"/>
      <c r="EA126" s="591"/>
      <c r="EB126" s="591"/>
      <c r="EC126" s="591"/>
      <c r="ED126" s="591"/>
      <c r="EE126" s="591"/>
      <c r="EF126" s="591"/>
      <c r="EG126" s="591"/>
      <c r="EH126" s="591"/>
      <c r="EI126" s="591"/>
      <c r="EJ126" s="591"/>
      <c r="EK126" s="591"/>
      <c r="EL126" s="591"/>
      <c r="EM126" s="591"/>
      <c r="EN126" s="591"/>
      <c r="EO126" s="591"/>
      <c r="EP126" s="591"/>
      <c r="EQ126" s="591"/>
      <c r="ER126" s="591"/>
      <c r="ES126" s="591"/>
      <c r="ET126" s="591"/>
      <c r="EU126" s="591"/>
      <c r="EV126" s="591"/>
      <c r="EW126" s="591"/>
      <c r="EX126" s="591"/>
      <c r="EY126" s="591"/>
      <c r="EZ126" s="591"/>
      <c r="FA126" s="591"/>
      <c r="FB126" s="591"/>
      <c r="FC126" s="591"/>
      <c r="FD126" s="591"/>
      <c r="FE126" s="591"/>
      <c r="FF126" s="591"/>
      <c r="FG126" s="591"/>
      <c r="FH126" s="591"/>
      <c r="FI126" s="591"/>
      <c r="FJ126" s="591"/>
      <c r="FK126" s="591"/>
      <c r="FL126" s="591"/>
      <c r="FM126" s="591"/>
      <c r="FN126" s="591"/>
      <c r="FO126" s="591"/>
      <c r="FP126" s="591"/>
      <c r="FQ126" s="591"/>
      <c r="FR126" s="591"/>
      <c r="FS126" s="591"/>
      <c r="FT126" s="591"/>
      <c r="FU126" s="591"/>
      <c r="FV126" s="591"/>
      <c r="FW126" s="591"/>
      <c r="FX126" s="591"/>
      <c r="FY126" s="591"/>
      <c r="FZ126" s="591"/>
      <c r="GA126" s="591"/>
      <c r="GB126" s="591"/>
      <c r="GC126" s="591"/>
      <c r="GD126" s="591"/>
      <c r="GE126" s="591"/>
      <c r="GF126" s="591"/>
      <c r="GG126" s="591"/>
      <c r="GH126" s="591"/>
      <c r="GI126" s="591"/>
      <c r="GJ126" s="591"/>
      <c r="GK126" s="591"/>
      <c r="GL126" s="591"/>
      <c r="GM126" s="591"/>
      <c r="GN126" s="591"/>
      <c r="GO126" s="591"/>
      <c r="GP126" s="591"/>
      <c r="GQ126" s="591"/>
      <c r="GR126" s="591"/>
      <c r="GS126" s="591"/>
      <c r="GT126" s="591"/>
      <c r="GU126" s="591"/>
      <c r="GV126" s="591"/>
      <c r="GW126" s="591"/>
      <c r="GX126" s="591"/>
      <c r="GY126" s="591"/>
      <c r="GZ126" s="591"/>
      <c r="HA126" s="591"/>
      <c r="HB126" s="591"/>
      <c r="HC126" s="591"/>
      <c r="HD126" s="591"/>
      <c r="HE126" s="591"/>
      <c r="HF126" s="591"/>
      <c r="HG126" s="591"/>
      <c r="HH126" s="591"/>
      <c r="HI126" s="591"/>
      <c r="HJ126" s="591"/>
      <c r="HK126" s="591"/>
      <c r="HL126" s="591"/>
      <c r="HM126" s="591"/>
      <c r="HN126" s="591"/>
      <c r="HO126" s="591"/>
      <c r="HP126" s="591"/>
      <c r="HQ126" s="591"/>
      <c r="HR126" s="591"/>
      <c r="HS126" s="591"/>
      <c r="HT126" s="591"/>
      <c r="HU126" s="591"/>
      <c r="HV126" s="591"/>
      <c r="HW126" s="591"/>
      <c r="HX126" s="591"/>
      <c r="HY126" s="591"/>
      <c r="HZ126" s="591"/>
      <c r="IA126" s="591"/>
      <c r="IB126" s="591"/>
      <c r="IC126" s="591"/>
      <c r="ID126" s="591"/>
      <c r="IE126" s="591"/>
      <c r="IF126" s="591"/>
      <c r="IG126" s="591"/>
      <c r="IH126" s="591"/>
      <c r="II126" s="591"/>
      <c r="IJ126" s="591"/>
      <c r="IK126" s="591"/>
      <c r="IL126" s="591"/>
      <c r="IM126" s="591"/>
      <c r="IN126" s="353"/>
      <c r="IO126" s="353"/>
    </row>
    <row r="127" spans="1:249" s="619" customFormat="1" ht="16.5">
      <c r="A127" s="964"/>
      <c r="B127" s="669"/>
      <c r="C127" s="669"/>
      <c r="D127" s="594"/>
      <c r="E127" s="965"/>
      <c r="J127" s="591"/>
      <c r="K127" s="591"/>
      <c r="L127" s="591"/>
      <c r="M127" s="591"/>
      <c r="N127" s="591"/>
      <c r="O127" s="591"/>
      <c r="P127" s="591"/>
      <c r="Q127" s="591"/>
      <c r="R127" s="591"/>
      <c r="S127" s="591"/>
      <c r="T127" s="591"/>
      <c r="U127" s="591"/>
      <c r="V127" s="591"/>
      <c r="W127" s="591"/>
      <c r="X127" s="591"/>
      <c r="Y127" s="591"/>
      <c r="Z127" s="591"/>
      <c r="AA127" s="591"/>
      <c r="AB127" s="591"/>
      <c r="AC127" s="591"/>
      <c r="AD127" s="591"/>
      <c r="AE127" s="591"/>
      <c r="AF127" s="591"/>
      <c r="AG127" s="591"/>
      <c r="AH127" s="591"/>
      <c r="AI127" s="591"/>
      <c r="AJ127" s="591"/>
      <c r="AK127" s="591"/>
      <c r="AL127" s="591"/>
      <c r="AM127" s="591"/>
      <c r="AN127" s="591"/>
      <c r="AO127" s="591"/>
      <c r="AP127" s="591"/>
      <c r="AQ127" s="591"/>
      <c r="AR127" s="591"/>
      <c r="AS127" s="591"/>
      <c r="AT127" s="591"/>
      <c r="AU127" s="591"/>
      <c r="AV127" s="591"/>
      <c r="AW127" s="591"/>
      <c r="AX127" s="591"/>
      <c r="AY127" s="591"/>
      <c r="AZ127" s="591"/>
      <c r="BA127" s="591"/>
      <c r="BB127" s="591"/>
      <c r="BC127" s="591"/>
      <c r="BD127" s="591"/>
      <c r="BE127" s="591"/>
      <c r="BF127" s="591"/>
      <c r="BG127" s="591"/>
      <c r="BH127" s="591"/>
      <c r="BI127" s="591"/>
      <c r="BJ127" s="591"/>
      <c r="BK127" s="591"/>
      <c r="BL127" s="591"/>
      <c r="BM127" s="591"/>
      <c r="BN127" s="591"/>
      <c r="BO127" s="591"/>
      <c r="BP127" s="591"/>
      <c r="BQ127" s="591"/>
      <c r="BR127" s="591"/>
      <c r="BS127" s="591"/>
      <c r="BT127" s="591"/>
      <c r="BU127" s="591"/>
      <c r="BV127" s="591"/>
      <c r="BW127" s="591"/>
      <c r="BX127" s="591"/>
      <c r="BY127" s="591"/>
      <c r="BZ127" s="591"/>
      <c r="CA127" s="591"/>
      <c r="CB127" s="591"/>
      <c r="CC127" s="591"/>
      <c r="CD127" s="591"/>
      <c r="CE127" s="591"/>
      <c r="CF127" s="591"/>
      <c r="CG127" s="591"/>
      <c r="CH127" s="591"/>
      <c r="CI127" s="591"/>
      <c r="CJ127" s="591"/>
      <c r="CK127" s="591"/>
      <c r="CL127" s="591"/>
      <c r="CM127" s="591"/>
      <c r="CN127" s="591"/>
      <c r="CO127" s="591"/>
      <c r="CP127" s="591"/>
      <c r="CQ127" s="591"/>
      <c r="CR127" s="591"/>
      <c r="CS127" s="591"/>
      <c r="CT127" s="591"/>
      <c r="CU127" s="591"/>
      <c r="CV127" s="591"/>
      <c r="CW127" s="591"/>
      <c r="CX127" s="591"/>
      <c r="CY127" s="591"/>
      <c r="CZ127" s="591"/>
      <c r="DA127" s="591"/>
      <c r="DB127" s="591"/>
      <c r="DC127" s="591"/>
      <c r="DD127" s="591"/>
      <c r="DE127" s="591"/>
      <c r="DF127" s="591"/>
      <c r="DG127" s="591"/>
      <c r="DH127" s="591"/>
      <c r="DI127" s="591"/>
      <c r="DJ127" s="591"/>
      <c r="DK127" s="591"/>
      <c r="DL127" s="591"/>
      <c r="DM127" s="591"/>
      <c r="DN127" s="591"/>
      <c r="DO127" s="591"/>
      <c r="DP127" s="591"/>
      <c r="DQ127" s="591"/>
      <c r="DR127" s="591"/>
      <c r="DS127" s="591"/>
      <c r="DT127" s="591"/>
      <c r="DU127" s="591"/>
      <c r="DV127" s="591"/>
      <c r="DW127" s="591"/>
      <c r="DX127" s="591"/>
      <c r="DY127" s="591"/>
      <c r="DZ127" s="591"/>
      <c r="EA127" s="591"/>
      <c r="EB127" s="591"/>
      <c r="EC127" s="591"/>
      <c r="ED127" s="591"/>
      <c r="EE127" s="591"/>
      <c r="EF127" s="591"/>
      <c r="EG127" s="591"/>
      <c r="EH127" s="591"/>
      <c r="EI127" s="591"/>
      <c r="EJ127" s="591"/>
      <c r="EK127" s="591"/>
      <c r="EL127" s="591"/>
      <c r="EM127" s="591"/>
      <c r="EN127" s="591"/>
      <c r="EO127" s="591"/>
      <c r="EP127" s="591"/>
      <c r="EQ127" s="591"/>
      <c r="ER127" s="591"/>
      <c r="ES127" s="591"/>
      <c r="ET127" s="591"/>
      <c r="EU127" s="591"/>
      <c r="EV127" s="591"/>
      <c r="EW127" s="591"/>
      <c r="EX127" s="591"/>
      <c r="EY127" s="591"/>
      <c r="EZ127" s="591"/>
      <c r="FA127" s="591"/>
      <c r="FB127" s="591"/>
      <c r="FC127" s="591"/>
      <c r="FD127" s="591"/>
      <c r="FE127" s="591"/>
      <c r="FF127" s="591"/>
      <c r="FG127" s="591"/>
      <c r="FH127" s="591"/>
      <c r="FI127" s="591"/>
      <c r="FJ127" s="591"/>
      <c r="FK127" s="591"/>
      <c r="FL127" s="591"/>
      <c r="FM127" s="591"/>
      <c r="FN127" s="591"/>
      <c r="FO127" s="591"/>
      <c r="FP127" s="591"/>
      <c r="FQ127" s="591"/>
      <c r="FR127" s="591"/>
      <c r="FS127" s="591"/>
      <c r="FT127" s="591"/>
      <c r="FU127" s="591"/>
      <c r="FV127" s="591"/>
      <c r="FW127" s="591"/>
      <c r="FX127" s="591"/>
      <c r="FY127" s="591"/>
      <c r="FZ127" s="591"/>
      <c r="GA127" s="591"/>
      <c r="GB127" s="591"/>
      <c r="GC127" s="591"/>
      <c r="GD127" s="591"/>
      <c r="GE127" s="591"/>
      <c r="GF127" s="591"/>
      <c r="GG127" s="591"/>
      <c r="GH127" s="591"/>
      <c r="GI127" s="591"/>
      <c r="GJ127" s="591"/>
      <c r="GK127" s="591"/>
      <c r="GL127" s="591"/>
      <c r="GM127" s="591"/>
      <c r="GN127" s="591"/>
      <c r="GO127" s="591"/>
      <c r="GP127" s="591"/>
      <c r="GQ127" s="591"/>
      <c r="GR127" s="591"/>
      <c r="GS127" s="591"/>
      <c r="GT127" s="591"/>
      <c r="GU127" s="591"/>
      <c r="GV127" s="591"/>
      <c r="GW127" s="591"/>
      <c r="GX127" s="591"/>
      <c r="GY127" s="591"/>
      <c r="GZ127" s="591"/>
      <c r="HA127" s="591"/>
      <c r="HB127" s="591"/>
      <c r="HC127" s="591"/>
      <c r="HD127" s="591"/>
      <c r="HE127" s="591"/>
      <c r="HF127" s="591"/>
      <c r="HG127" s="591"/>
      <c r="HH127" s="591"/>
      <c r="HI127" s="591"/>
      <c r="HJ127" s="591"/>
      <c r="HK127" s="591"/>
      <c r="HL127" s="591"/>
      <c r="HM127" s="591"/>
      <c r="HN127" s="591"/>
      <c r="HO127" s="591"/>
      <c r="HP127" s="591"/>
      <c r="HQ127" s="591"/>
      <c r="HR127" s="591"/>
      <c r="HS127" s="591"/>
      <c r="HT127" s="591"/>
      <c r="HU127" s="591"/>
      <c r="HV127" s="591"/>
      <c r="HW127" s="591"/>
      <c r="HX127" s="591"/>
      <c r="HY127" s="591"/>
      <c r="HZ127" s="591"/>
      <c r="IA127" s="591"/>
      <c r="IB127" s="591"/>
      <c r="IC127" s="591"/>
      <c r="ID127" s="591"/>
      <c r="IE127" s="591"/>
      <c r="IF127" s="591"/>
      <c r="IG127" s="591"/>
      <c r="IH127" s="591"/>
      <c r="II127" s="591"/>
      <c r="IJ127" s="591"/>
      <c r="IK127" s="591"/>
      <c r="IL127" s="591"/>
      <c r="IM127" s="591"/>
      <c r="IN127" s="353"/>
      <c r="IO127" s="353"/>
    </row>
    <row r="128" spans="1:249" s="619" customFormat="1" ht="16.5">
      <c r="A128" s="964"/>
      <c r="B128" s="669"/>
      <c r="C128" s="669"/>
      <c r="D128" s="594"/>
      <c r="E128" s="965"/>
      <c r="J128" s="591"/>
      <c r="K128" s="591"/>
      <c r="L128" s="591"/>
      <c r="M128" s="591"/>
      <c r="N128" s="591"/>
      <c r="O128" s="591"/>
      <c r="P128" s="591"/>
      <c r="Q128" s="591"/>
      <c r="R128" s="591"/>
      <c r="S128" s="591"/>
      <c r="T128" s="591"/>
      <c r="U128" s="591"/>
      <c r="V128" s="591"/>
      <c r="W128" s="591"/>
      <c r="X128" s="591"/>
      <c r="Y128" s="591"/>
      <c r="Z128" s="591"/>
      <c r="AA128" s="591"/>
      <c r="AB128" s="591"/>
      <c r="AC128" s="591"/>
      <c r="AD128" s="591"/>
      <c r="AE128" s="591"/>
      <c r="AF128" s="591"/>
      <c r="AG128" s="591"/>
      <c r="AH128" s="591"/>
      <c r="AI128" s="591"/>
      <c r="AJ128" s="591"/>
      <c r="AK128" s="591"/>
      <c r="AL128" s="591"/>
      <c r="AM128" s="591"/>
      <c r="AN128" s="591"/>
      <c r="AO128" s="591"/>
      <c r="AP128" s="591"/>
      <c r="AQ128" s="591"/>
      <c r="AR128" s="591"/>
      <c r="AS128" s="591"/>
      <c r="AT128" s="591"/>
      <c r="AU128" s="591"/>
      <c r="AV128" s="591"/>
      <c r="AW128" s="591"/>
      <c r="AX128" s="591"/>
      <c r="AY128" s="591"/>
      <c r="AZ128" s="591"/>
      <c r="BA128" s="591"/>
      <c r="BB128" s="591"/>
      <c r="BC128" s="591"/>
      <c r="BD128" s="591"/>
      <c r="BE128" s="591"/>
      <c r="BF128" s="591"/>
      <c r="BG128" s="591"/>
      <c r="BH128" s="591"/>
      <c r="BI128" s="591"/>
      <c r="BJ128" s="591"/>
      <c r="BK128" s="591"/>
      <c r="BL128" s="591"/>
      <c r="BM128" s="591"/>
      <c r="BN128" s="591"/>
      <c r="BO128" s="591"/>
      <c r="BP128" s="591"/>
      <c r="BQ128" s="591"/>
      <c r="BR128" s="591"/>
      <c r="BS128" s="591"/>
      <c r="BT128" s="591"/>
      <c r="BU128" s="591"/>
      <c r="BV128" s="591"/>
      <c r="BW128" s="591"/>
      <c r="BX128" s="591"/>
      <c r="BY128" s="591"/>
      <c r="BZ128" s="591"/>
      <c r="CA128" s="591"/>
      <c r="CB128" s="591"/>
      <c r="CC128" s="591"/>
      <c r="CD128" s="591"/>
      <c r="CE128" s="591"/>
      <c r="CF128" s="591"/>
      <c r="CG128" s="591"/>
      <c r="CH128" s="591"/>
      <c r="CI128" s="591"/>
      <c r="CJ128" s="591"/>
      <c r="CK128" s="591"/>
      <c r="CL128" s="591"/>
      <c r="CM128" s="591"/>
      <c r="CN128" s="591"/>
      <c r="CO128" s="591"/>
      <c r="CP128" s="591"/>
      <c r="CQ128" s="591"/>
      <c r="CR128" s="591"/>
      <c r="CS128" s="591"/>
      <c r="CT128" s="591"/>
      <c r="CU128" s="591"/>
      <c r="CV128" s="591"/>
      <c r="CW128" s="591"/>
      <c r="CX128" s="591"/>
      <c r="CY128" s="591"/>
      <c r="CZ128" s="591"/>
      <c r="DA128" s="591"/>
      <c r="DB128" s="591"/>
      <c r="DC128" s="591"/>
      <c r="DD128" s="591"/>
      <c r="DE128" s="591"/>
      <c r="DF128" s="591"/>
      <c r="DG128" s="591"/>
      <c r="DH128" s="591"/>
      <c r="DI128" s="591"/>
      <c r="DJ128" s="591"/>
      <c r="DK128" s="591"/>
      <c r="DL128" s="591"/>
      <c r="DM128" s="591"/>
      <c r="DN128" s="591"/>
      <c r="DO128" s="591"/>
      <c r="DP128" s="591"/>
      <c r="DQ128" s="591"/>
      <c r="DR128" s="591"/>
      <c r="DS128" s="591"/>
      <c r="DT128" s="591"/>
      <c r="DU128" s="591"/>
      <c r="DV128" s="591"/>
      <c r="DW128" s="591"/>
      <c r="DX128" s="591"/>
      <c r="DY128" s="591"/>
      <c r="DZ128" s="591"/>
      <c r="EA128" s="591"/>
      <c r="EB128" s="591"/>
      <c r="EC128" s="591"/>
      <c r="ED128" s="591"/>
      <c r="EE128" s="591"/>
      <c r="EF128" s="591"/>
      <c r="EG128" s="591"/>
      <c r="EH128" s="591"/>
      <c r="EI128" s="591"/>
      <c r="EJ128" s="591"/>
      <c r="EK128" s="591"/>
      <c r="EL128" s="591"/>
      <c r="EM128" s="591"/>
      <c r="EN128" s="591"/>
      <c r="EO128" s="591"/>
      <c r="EP128" s="591"/>
      <c r="EQ128" s="591"/>
      <c r="ER128" s="591"/>
      <c r="ES128" s="591"/>
      <c r="ET128" s="591"/>
      <c r="EU128" s="591"/>
      <c r="EV128" s="591"/>
      <c r="EW128" s="591"/>
      <c r="EX128" s="591"/>
      <c r="EY128" s="591"/>
      <c r="EZ128" s="591"/>
      <c r="FA128" s="591"/>
      <c r="FB128" s="591"/>
      <c r="FC128" s="591"/>
      <c r="FD128" s="591"/>
      <c r="FE128" s="591"/>
      <c r="FF128" s="591"/>
      <c r="FG128" s="591"/>
      <c r="FH128" s="591"/>
      <c r="FI128" s="591"/>
      <c r="FJ128" s="591"/>
      <c r="FK128" s="591"/>
      <c r="FL128" s="591"/>
      <c r="FM128" s="591"/>
      <c r="FN128" s="591"/>
      <c r="FO128" s="591"/>
      <c r="FP128" s="591"/>
      <c r="FQ128" s="591"/>
      <c r="FR128" s="591"/>
      <c r="FS128" s="591"/>
      <c r="FT128" s="591"/>
      <c r="FU128" s="591"/>
      <c r="FV128" s="591"/>
      <c r="FW128" s="591"/>
      <c r="FX128" s="591"/>
      <c r="FY128" s="591"/>
      <c r="FZ128" s="591"/>
      <c r="GA128" s="591"/>
      <c r="GB128" s="591"/>
      <c r="GC128" s="591"/>
      <c r="GD128" s="591"/>
      <c r="GE128" s="591"/>
      <c r="GF128" s="591"/>
      <c r="GG128" s="591"/>
      <c r="GH128" s="591"/>
      <c r="GI128" s="591"/>
      <c r="GJ128" s="591"/>
      <c r="GK128" s="591"/>
      <c r="GL128" s="591"/>
      <c r="GM128" s="591"/>
      <c r="GN128" s="591"/>
      <c r="GO128" s="591"/>
      <c r="GP128" s="591"/>
      <c r="GQ128" s="591"/>
      <c r="GR128" s="591"/>
      <c r="GS128" s="591"/>
      <c r="GT128" s="591"/>
      <c r="GU128" s="591"/>
      <c r="GV128" s="591"/>
      <c r="GW128" s="591"/>
      <c r="GX128" s="591"/>
      <c r="GY128" s="591"/>
      <c r="GZ128" s="591"/>
      <c r="HA128" s="591"/>
      <c r="HB128" s="591"/>
      <c r="HC128" s="591"/>
      <c r="HD128" s="591"/>
      <c r="HE128" s="591"/>
      <c r="HF128" s="591"/>
      <c r="HG128" s="591"/>
      <c r="HH128" s="591"/>
      <c r="HI128" s="591"/>
      <c r="HJ128" s="591"/>
      <c r="HK128" s="591"/>
      <c r="HL128" s="591"/>
      <c r="HM128" s="591"/>
      <c r="HN128" s="591"/>
      <c r="HO128" s="591"/>
      <c r="HP128" s="591"/>
      <c r="HQ128" s="591"/>
      <c r="HR128" s="591"/>
      <c r="HS128" s="591"/>
      <c r="HT128" s="591"/>
      <c r="HU128" s="591"/>
      <c r="HV128" s="591"/>
      <c r="HW128" s="591"/>
      <c r="HX128" s="591"/>
      <c r="HY128" s="591"/>
      <c r="HZ128" s="591"/>
      <c r="IA128" s="591"/>
      <c r="IB128" s="591"/>
      <c r="IC128" s="591"/>
      <c r="ID128" s="591"/>
      <c r="IE128" s="591"/>
      <c r="IF128" s="591"/>
      <c r="IG128" s="591"/>
      <c r="IH128" s="591"/>
      <c r="II128" s="591"/>
      <c r="IJ128" s="591"/>
      <c r="IK128" s="591"/>
      <c r="IL128" s="591"/>
      <c r="IM128" s="591"/>
      <c r="IN128" s="353"/>
      <c r="IO128" s="353"/>
    </row>
    <row r="129" spans="1:249" s="619" customFormat="1" ht="16.5">
      <c r="A129" s="964"/>
      <c r="B129" s="669"/>
      <c r="C129" s="669"/>
      <c r="D129" s="594"/>
      <c r="E129" s="965"/>
      <c r="J129" s="591"/>
      <c r="K129" s="591"/>
      <c r="L129" s="591"/>
      <c r="M129" s="591"/>
      <c r="N129" s="591"/>
      <c r="O129" s="591"/>
      <c r="P129" s="591"/>
      <c r="Q129" s="591"/>
      <c r="R129" s="591"/>
      <c r="S129" s="591"/>
      <c r="T129" s="591"/>
      <c r="U129" s="591"/>
      <c r="V129" s="591"/>
      <c r="W129" s="591"/>
      <c r="X129" s="591"/>
      <c r="Y129" s="591"/>
      <c r="Z129" s="591"/>
      <c r="AA129" s="591"/>
      <c r="AB129" s="591"/>
      <c r="AC129" s="591"/>
      <c r="AD129" s="591"/>
      <c r="AE129" s="591"/>
      <c r="AF129" s="591"/>
      <c r="AG129" s="591"/>
      <c r="AH129" s="591"/>
      <c r="AI129" s="591"/>
      <c r="AJ129" s="591"/>
      <c r="AK129" s="591"/>
      <c r="AL129" s="591"/>
      <c r="AM129" s="591"/>
      <c r="AN129" s="591"/>
      <c r="AO129" s="591"/>
      <c r="AP129" s="591"/>
      <c r="AQ129" s="591"/>
      <c r="AR129" s="591"/>
      <c r="AS129" s="591"/>
      <c r="AT129" s="591"/>
      <c r="AU129" s="591"/>
      <c r="AV129" s="591"/>
      <c r="AW129" s="591"/>
      <c r="AX129" s="591"/>
      <c r="AY129" s="591"/>
      <c r="AZ129" s="591"/>
      <c r="BA129" s="591"/>
      <c r="BB129" s="591"/>
      <c r="BC129" s="591"/>
      <c r="BD129" s="591"/>
      <c r="BE129" s="591"/>
      <c r="BF129" s="591"/>
      <c r="BG129" s="591"/>
      <c r="BH129" s="591"/>
      <c r="BI129" s="591"/>
      <c r="BJ129" s="591"/>
      <c r="BK129" s="591"/>
      <c r="BL129" s="591"/>
      <c r="BM129" s="591"/>
      <c r="BN129" s="591"/>
      <c r="BO129" s="591"/>
      <c r="BP129" s="591"/>
      <c r="BQ129" s="591"/>
      <c r="BR129" s="591"/>
      <c r="BS129" s="591"/>
      <c r="BT129" s="591"/>
      <c r="BU129" s="591"/>
      <c r="BV129" s="591"/>
      <c r="BW129" s="591"/>
      <c r="BX129" s="591"/>
      <c r="BY129" s="591"/>
      <c r="BZ129" s="591"/>
      <c r="CA129" s="591"/>
      <c r="CB129" s="591"/>
      <c r="CC129" s="591"/>
      <c r="CD129" s="591"/>
      <c r="CE129" s="591"/>
      <c r="CF129" s="591"/>
      <c r="CG129" s="591"/>
      <c r="CH129" s="591"/>
      <c r="CI129" s="591"/>
      <c r="CJ129" s="591"/>
      <c r="CK129" s="591"/>
      <c r="CL129" s="591"/>
      <c r="CM129" s="591"/>
      <c r="CN129" s="591"/>
      <c r="CO129" s="591"/>
      <c r="CP129" s="591"/>
      <c r="CQ129" s="591"/>
      <c r="CR129" s="591"/>
      <c r="CS129" s="591"/>
      <c r="CT129" s="591"/>
      <c r="CU129" s="591"/>
      <c r="CV129" s="591"/>
      <c r="CW129" s="591"/>
      <c r="CX129" s="591"/>
      <c r="CY129" s="591"/>
      <c r="CZ129" s="591"/>
      <c r="DA129" s="591"/>
      <c r="DB129" s="591"/>
      <c r="DC129" s="591"/>
      <c r="DD129" s="591"/>
      <c r="DE129" s="591"/>
      <c r="DF129" s="591"/>
      <c r="DG129" s="591"/>
      <c r="DH129" s="591"/>
      <c r="DI129" s="591"/>
      <c r="DJ129" s="591"/>
      <c r="DK129" s="591"/>
      <c r="DL129" s="591"/>
      <c r="DM129" s="591"/>
      <c r="DN129" s="591"/>
      <c r="DO129" s="591"/>
      <c r="DP129" s="591"/>
      <c r="DQ129" s="591"/>
      <c r="DR129" s="591"/>
      <c r="DS129" s="591"/>
      <c r="DT129" s="591"/>
      <c r="DU129" s="591"/>
      <c r="DV129" s="591"/>
      <c r="DW129" s="591"/>
      <c r="DX129" s="591"/>
      <c r="DY129" s="591"/>
      <c r="DZ129" s="591"/>
      <c r="EA129" s="591"/>
      <c r="EB129" s="591"/>
      <c r="EC129" s="591"/>
      <c r="ED129" s="591"/>
      <c r="EE129" s="591"/>
      <c r="EF129" s="591"/>
      <c r="EG129" s="591"/>
      <c r="EH129" s="591"/>
      <c r="EI129" s="591"/>
      <c r="EJ129" s="591"/>
      <c r="EK129" s="591"/>
      <c r="EL129" s="591"/>
      <c r="EM129" s="591"/>
      <c r="EN129" s="591"/>
      <c r="EO129" s="591"/>
      <c r="EP129" s="591"/>
      <c r="EQ129" s="591"/>
      <c r="ER129" s="591"/>
      <c r="ES129" s="591"/>
      <c r="ET129" s="591"/>
      <c r="EU129" s="591"/>
      <c r="EV129" s="591"/>
      <c r="EW129" s="591"/>
      <c r="EX129" s="591"/>
      <c r="EY129" s="591"/>
      <c r="EZ129" s="591"/>
      <c r="FA129" s="591"/>
      <c r="FB129" s="591"/>
      <c r="FC129" s="591"/>
      <c r="FD129" s="591"/>
      <c r="FE129" s="591"/>
      <c r="FF129" s="591"/>
      <c r="FG129" s="591"/>
      <c r="FH129" s="591"/>
      <c r="FI129" s="591"/>
      <c r="FJ129" s="591"/>
      <c r="FK129" s="591"/>
      <c r="FL129" s="591"/>
      <c r="FM129" s="591"/>
      <c r="FN129" s="591"/>
      <c r="FO129" s="591"/>
      <c r="FP129" s="591"/>
      <c r="FQ129" s="591"/>
      <c r="FR129" s="591"/>
      <c r="FS129" s="591"/>
      <c r="FT129" s="591"/>
      <c r="FU129" s="591"/>
      <c r="FV129" s="591"/>
      <c r="FW129" s="591"/>
      <c r="FX129" s="591"/>
      <c r="FY129" s="591"/>
      <c r="FZ129" s="591"/>
      <c r="GA129" s="591"/>
      <c r="GB129" s="591"/>
      <c r="GC129" s="591"/>
      <c r="GD129" s="591"/>
      <c r="GE129" s="591"/>
      <c r="GF129" s="591"/>
      <c r="GG129" s="591"/>
      <c r="GH129" s="591"/>
      <c r="GI129" s="591"/>
      <c r="GJ129" s="591"/>
      <c r="GK129" s="591"/>
      <c r="GL129" s="591"/>
      <c r="GM129" s="591"/>
      <c r="GN129" s="591"/>
      <c r="GO129" s="591"/>
      <c r="GP129" s="591"/>
      <c r="GQ129" s="591"/>
      <c r="GR129" s="591"/>
      <c r="GS129" s="591"/>
      <c r="GT129" s="591"/>
      <c r="GU129" s="591"/>
      <c r="GV129" s="591"/>
      <c r="GW129" s="591"/>
      <c r="GX129" s="591"/>
      <c r="GY129" s="591"/>
      <c r="GZ129" s="591"/>
      <c r="HA129" s="591"/>
      <c r="HB129" s="591"/>
      <c r="HC129" s="591"/>
      <c r="HD129" s="591"/>
      <c r="HE129" s="591"/>
      <c r="HF129" s="591"/>
      <c r="HG129" s="591"/>
      <c r="HH129" s="591"/>
      <c r="HI129" s="591"/>
      <c r="HJ129" s="591"/>
      <c r="HK129" s="591"/>
      <c r="HL129" s="591"/>
      <c r="HM129" s="591"/>
      <c r="HN129" s="591"/>
      <c r="HO129" s="591"/>
      <c r="HP129" s="591"/>
      <c r="HQ129" s="591"/>
      <c r="HR129" s="591"/>
      <c r="HS129" s="591"/>
      <c r="HT129" s="591"/>
      <c r="HU129" s="591"/>
      <c r="HV129" s="591"/>
      <c r="HW129" s="591"/>
      <c r="HX129" s="591"/>
      <c r="HY129" s="591"/>
      <c r="HZ129" s="591"/>
      <c r="IA129" s="591"/>
      <c r="IB129" s="591"/>
      <c r="IC129" s="591"/>
      <c r="ID129" s="591"/>
      <c r="IE129" s="591"/>
      <c r="IF129" s="591"/>
      <c r="IG129" s="591"/>
      <c r="IH129" s="591"/>
      <c r="II129" s="591"/>
      <c r="IJ129" s="591"/>
      <c r="IK129" s="591"/>
      <c r="IL129" s="591"/>
      <c r="IM129" s="591"/>
      <c r="IN129" s="353"/>
      <c r="IO129" s="353"/>
    </row>
    <row r="130" spans="1:249" s="619" customFormat="1" ht="16.5">
      <c r="A130" s="964"/>
      <c r="B130" s="669"/>
      <c r="C130" s="669"/>
      <c r="D130" s="594"/>
      <c r="E130" s="965"/>
      <c r="J130" s="591"/>
      <c r="K130" s="591"/>
      <c r="L130" s="591"/>
      <c r="M130" s="591"/>
      <c r="N130" s="591"/>
      <c r="O130" s="591"/>
      <c r="P130" s="591"/>
      <c r="Q130" s="591"/>
      <c r="R130" s="591"/>
      <c r="S130" s="591"/>
      <c r="T130" s="591"/>
      <c r="U130" s="591"/>
      <c r="V130" s="591"/>
      <c r="W130" s="591"/>
      <c r="X130" s="591"/>
      <c r="Y130" s="591"/>
      <c r="Z130" s="591"/>
      <c r="AA130" s="591"/>
      <c r="AB130" s="591"/>
      <c r="AC130" s="591"/>
      <c r="AD130" s="591"/>
      <c r="AE130" s="591"/>
      <c r="AF130" s="591"/>
      <c r="AG130" s="591"/>
      <c r="AH130" s="591"/>
      <c r="AI130" s="591"/>
      <c r="AJ130" s="591"/>
      <c r="AK130" s="591"/>
      <c r="AL130" s="591"/>
      <c r="AM130" s="591"/>
      <c r="AN130" s="591"/>
      <c r="AO130" s="591"/>
      <c r="AP130" s="591"/>
      <c r="AQ130" s="591"/>
      <c r="AR130" s="591"/>
      <c r="AS130" s="591"/>
      <c r="AT130" s="591"/>
      <c r="AU130" s="591"/>
      <c r="AV130" s="591"/>
      <c r="AW130" s="591"/>
      <c r="AX130" s="591"/>
      <c r="AY130" s="591"/>
      <c r="AZ130" s="591"/>
      <c r="BA130" s="591"/>
      <c r="BB130" s="591"/>
      <c r="BC130" s="591"/>
      <c r="BD130" s="591"/>
      <c r="BE130" s="591"/>
      <c r="BF130" s="591"/>
      <c r="BG130" s="591"/>
      <c r="BH130" s="591"/>
      <c r="BI130" s="591"/>
      <c r="BJ130" s="591"/>
      <c r="BK130" s="591"/>
      <c r="BL130" s="591"/>
      <c r="BM130" s="591"/>
      <c r="BN130" s="591"/>
      <c r="BO130" s="591"/>
      <c r="BP130" s="591"/>
      <c r="BQ130" s="591"/>
      <c r="BR130" s="591"/>
      <c r="BS130" s="591"/>
      <c r="BT130" s="591"/>
      <c r="BU130" s="591"/>
      <c r="BV130" s="591"/>
      <c r="BW130" s="591"/>
      <c r="BX130" s="591"/>
      <c r="BY130" s="591"/>
      <c r="BZ130" s="591"/>
      <c r="CA130" s="591"/>
      <c r="CB130" s="591"/>
      <c r="CC130" s="591"/>
      <c r="CD130" s="591"/>
      <c r="CE130" s="591"/>
      <c r="CF130" s="591"/>
      <c r="CG130" s="591"/>
      <c r="CH130" s="591"/>
      <c r="CI130" s="591"/>
      <c r="CJ130" s="591"/>
      <c r="CK130" s="591"/>
      <c r="CL130" s="591"/>
      <c r="CM130" s="591"/>
      <c r="CN130" s="591"/>
      <c r="CO130" s="591"/>
      <c r="CP130" s="591"/>
      <c r="CQ130" s="591"/>
      <c r="CR130" s="591"/>
      <c r="CS130" s="591"/>
      <c r="CT130" s="591"/>
      <c r="CU130" s="591"/>
      <c r="CV130" s="591"/>
      <c r="CW130" s="591"/>
      <c r="CX130" s="591"/>
      <c r="CY130" s="591"/>
      <c r="CZ130" s="591"/>
      <c r="DA130" s="591"/>
      <c r="DB130" s="591"/>
      <c r="DC130" s="591"/>
      <c r="DD130" s="591"/>
      <c r="DE130" s="591"/>
      <c r="DF130" s="591"/>
      <c r="DG130" s="591"/>
      <c r="DH130" s="591"/>
      <c r="DI130" s="591"/>
      <c r="DJ130" s="591"/>
      <c r="DK130" s="591"/>
      <c r="DL130" s="591"/>
      <c r="DM130" s="591"/>
      <c r="DN130" s="591"/>
      <c r="DO130" s="591"/>
      <c r="DP130" s="591"/>
      <c r="DQ130" s="591"/>
      <c r="DR130" s="591"/>
      <c r="DS130" s="591"/>
      <c r="DT130" s="591"/>
      <c r="DU130" s="591"/>
      <c r="DV130" s="591"/>
      <c r="DW130" s="591"/>
      <c r="DX130" s="591"/>
      <c r="DY130" s="591"/>
      <c r="DZ130" s="591"/>
      <c r="EA130" s="591"/>
      <c r="EB130" s="591"/>
      <c r="EC130" s="591"/>
      <c r="ED130" s="591"/>
      <c r="EE130" s="591"/>
      <c r="EF130" s="591"/>
      <c r="EG130" s="591"/>
      <c r="EH130" s="591"/>
      <c r="EI130" s="591"/>
      <c r="EJ130" s="591"/>
      <c r="EK130" s="591"/>
      <c r="EL130" s="591"/>
      <c r="EM130" s="591"/>
      <c r="EN130" s="591"/>
      <c r="EO130" s="591"/>
      <c r="EP130" s="591"/>
      <c r="EQ130" s="591"/>
      <c r="ER130" s="591"/>
      <c r="ES130" s="591"/>
      <c r="ET130" s="591"/>
      <c r="EU130" s="591"/>
      <c r="EV130" s="591"/>
      <c r="EW130" s="591"/>
      <c r="EX130" s="591"/>
      <c r="EY130" s="591"/>
      <c r="EZ130" s="591"/>
      <c r="FA130" s="591"/>
      <c r="FB130" s="591"/>
      <c r="FC130" s="591"/>
      <c r="FD130" s="591"/>
      <c r="FE130" s="591"/>
      <c r="FF130" s="591"/>
      <c r="FG130" s="591"/>
      <c r="FH130" s="591"/>
      <c r="FI130" s="591"/>
      <c r="FJ130" s="591"/>
      <c r="FK130" s="591"/>
      <c r="FL130" s="591"/>
      <c r="FM130" s="591"/>
      <c r="FN130" s="591"/>
      <c r="FO130" s="591"/>
      <c r="FP130" s="591"/>
      <c r="FQ130" s="591"/>
      <c r="FR130" s="591"/>
      <c r="FS130" s="591"/>
      <c r="FT130" s="591"/>
      <c r="FU130" s="591"/>
      <c r="FV130" s="591"/>
      <c r="FW130" s="591"/>
      <c r="FX130" s="591"/>
      <c r="FY130" s="591"/>
      <c r="FZ130" s="591"/>
      <c r="GA130" s="591"/>
      <c r="GB130" s="591"/>
      <c r="GC130" s="591"/>
      <c r="GD130" s="591"/>
      <c r="GE130" s="591"/>
      <c r="GF130" s="591"/>
      <c r="GG130" s="591"/>
      <c r="GH130" s="591"/>
      <c r="GI130" s="591"/>
      <c r="GJ130" s="591"/>
      <c r="GK130" s="591"/>
      <c r="GL130" s="591"/>
      <c r="GM130" s="591"/>
      <c r="GN130" s="591"/>
      <c r="GO130" s="591"/>
      <c r="GP130" s="591"/>
      <c r="GQ130" s="591"/>
      <c r="GR130" s="591"/>
      <c r="GS130" s="591"/>
      <c r="GT130" s="591"/>
      <c r="GU130" s="591"/>
      <c r="GV130" s="591"/>
      <c r="GW130" s="591"/>
      <c r="GX130" s="591"/>
      <c r="GY130" s="591"/>
      <c r="GZ130" s="591"/>
      <c r="HA130" s="591"/>
      <c r="HB130" s="591"/>
      <c r="HC130" s="591"/>
      <c r="HD130" s="591"/>
      <c r="HE130" s="591"/>
      <c r="HF130" s="591"/>
      <c r="HG130" s="591"/>
      <c r="HH130" s="591"/>
      <c r="HI130" s="591"/>
      <c r="HJ130" s="591"/>
      <c r="HK130" s="591"/>
      <c r="HL130" s="591"/>
      <c r="HM130" s="591"/>
      <c r="HN130" s="591"/>
      <c r="HO130" s="591"/>
      <c r="HP130" s="591"/>
      <c r="HQ130" s="591"/>
      <c r="HR130" s="591"/>
      <c r="HS130" s="591"/>
      <c r="HT130" s="591"/>
      <c r="HU130" s="591"/>
      <c r="HV130" s="591"/>
      <c r="HW130" s="591"/>
      <c r="HX130" s="591"/>
      <c r="HY130" s="591"/>
      <c r="HZ130" s="591"/>
      <c r="IA130" s="591"/>
      <c r="IB130" s="591"/>
      <c r="IC130" s="591"/>
      <c r="ID130" s="591"/>
      <c r="IE130" s="591"/>
      <c r="IF130" s="591"/>
      <c r="IG130" s="591"/>
      <c r="IH130" s="591"/>
      <c r="II130" s="591"/>
      <c r="IJ130" s="591"/>
      <c r="IK130" s="591"/>
      <c r="IL130" s="591"/>
      <c r="IM130" s="591"/>
      <c r="IN130" s="353"/>
      <c r="IO130" s="353"/>
    </row>
    <row r="131" spans="1:249" s="619" customFormat="1" ht="16.5">
      <c r="A131" s="964"/>
      <c r="B131" s="669"/>
      <c r="C131" s="669"/>
      <c r="D131" s="594"/>
      <c r="E131" s="965"/>
      <c r="J131" s="591"/>
      <c r="K131" s="591"/>
      <c r="L131" s="591"/>
      <c r="M131" s="591"/>
      <c r="N131" s="591"/>
      <c r="O131" s="591"/>
      <c r="P131" s="591"/>
      <c r="Q131" s="591"/>
      <c r="R131" s="591"/>
      <c r="S131" s="591"/>
      <c r="T131" s="591"/>
      <c r="U131" s="591"/>
      <c r="V131" s="591"/>
      <c r="W131" s="591"/>
      <c r="X131" s="591"/>
      <c r="Y131" s="591"/>
      <c r="Z131" s="591"/>
      <c r="AA131" s="591"/>
      <c r="AB131" s="591"/>
      <c r="AC131" s="591"/>
      <c r="AD131" s="591"/>
      <c r="AE131" s="591"/>
      <c r="AF131" s="591"/>
      <c r="AG131" s="591"/>
      <c r="AH131" s="591"/>
      <c r="AI131" s="591"/>
      <c r="AJ131" s="591"/>
      <c r="AK131" s="591"/>
      <c r="AL131" s="591"/>
      <c r="AM131" s="591"/>
      <c r="AN131" s="591"/>
      <c r="AO131" s="591"/>
      <c r="AP131" s="591"/>
      <c r="AQ131" s="591"/>
      <c r="AR131" s="591"/>
      <c r="AS131" s="591"/>
      <c r="AT131" s="591"/>
      <c r="AU131" s="591"/>
      <c r="AV131" s="591"/>
      <c r="AW131" s="591"/>
      <c r="AX131" s="591"/>
      <c r="AY131" s="591"/>
      <c r="AZ131" s="591"/>
      <c r="BA131" s="591"/>
      <c r="BB131" s="591"/>
      <c r="BC131" s="591"/>
      <c r="BD131" s="591"/>
      <c r="BE131" s="591"/>
      <c r="BF131" s="591"/>
      <c r="BG131" s="591"/>
      <c r="BH131" s="591"/>
      <c r="BI131" s="591"/>
      <c r="BJ131" s="591"/>
      <c r="BK131" s="591"/>
      <c r="BL131" s="591"/>
      <c r="BM131" s="591"/>
      <c r="BN131" s="591"/>
      <c r="BO131" s="591"/>
      <c r="BP131" s="591"/>
      <c r="BQ131" s="591"/>
      <c r="BR131" s="591"/>
      <c r="BS131" s="591"/>
      <c r="BT131" s="591"/>
      <c r="BU131" s="591"/>
      <c r="BV131" s="591"/>
      <c r="BW131" s="591"/>
      <c r="BX131" s="591"/>
      <c r="BY131" s="591"/>
      <c r="BZ131" s="591"/>
      <c r="CA131" s="591"/>
      <c r="CB131" s="591"/>
      <c r="CC131" s="591"/>
      <c r="CD131" s="591"/>
      <c r="CE131" s="591"/>
      <c r="CF131" s="591"/>
      <c r="CG131" s="591"/>
      <c r="CH131" s="591"/>
      <c r="CI131" s="591"/>
      <c r="CJ131" s="591"/>
      <c r="CK131" s="591"/>
      <c r="CL131" s="591"/>
      <c r="CM131" s="591"/>
      <c r="CN131" s="591"/>
      <c r="CO131" s="591"/>
      <c r="CP131" s="591"/>
      <c r="CQ131" s="591"/>
      <c r="CR131" s="591"/>
      <c r="CS131" s="591"/>
      <c r="CT131" s="591"/>
      <c r="CU131" s="591"/>
      <c r="CV131" s="591"/>
      <c r="CW131" s="591"/>
      <c r="CX131" s="591"/>
      <c r="CY131" s="591"/>
      <c r="CZ131" s="591"/>
      <c r="DA131" s="591"/>
      <c r="DB131" s="591"/>
      <c r="DC131" s="591"/>
      <c r="DD131" s="591"/>
      <c r="DE131" s="591"/>
      <c r="DF131" s="591"/>
      <c r="DG131" s="591"/>
      <c r="DH131" s="591"/>
      <c r="DI131" s="591"/>
      <c r="DJ131" s="591"/>
      <c r="DK131" s="591"/>
      <c r="DL131" s="591"/>
      <c r="DM131" s="591"/>
      <c r="DN131" s="591"/>
      <c r="DO131" s="591"/>
      <c r="DP131" s="591"/>
      <c r="DQ131" s="591"/>
      <c r="DR131" s="591"/>
      <c r="DS131" s="591"/>
      <c r="DT131" s="591"/>
      <c r="DU131" s="591"/>
      <c r="DV131" s="591"/>
      <c r="DW131" s="591"/>
      <c r="DX131" s="591"/>
      <c r="DY131" s="591"/>
      <c r="DZ131" s="591"/>
      <c r="EA131" s="591"/>
      <c r="EB131" s="591"/>
      <c r="EC131" s="591"/>
      <c r="ED131" s="591"/>
      <c r="EE131" s="591"/>
      <c r="EF131" s="591"/>
      <c r="EG131" s="591"/>
      <c r="EH131" s="591"/>
      <c r="EI131" s="591"/>
      <c r="EJ131" s="591"/>
      <c r="EK131" s="591"/>
      <c r="EL131" s="591"/>
      <c r="EM131" s="591"/>
      <c r="EN131" s="591"/>
      <c r="EO131" s="591"/>
      <c r="EP131" s="591"/>
      <c r="EQ131" s="591"/>
      <c r="ER131" s="591"/>
      <c r="ES131" s="591"/>
      <c r="ET131" s="591"/>
      <c r="EU131" s="591"/>
      <c r="EV131" s="591"/>
      <c r="EW131" s="591"/>
      <c r="EX131" s="591"/>
      <c r="EY131" s="591"/>
      <c r="EZ131" s="591"/>
      <c r="FA131" s="591"/>
      <c r="FB131" s="591"/>
      <c r="FC131" s="591"/>
      <c r="FD131" s="591"/>
      <c r="FE131" s="591"/>
      <c r="FF131" s="591"/>
      <c r="FG131" s="591"/>
      <c r="FH131" s="591"/>
      <c r="FI131" s="591"/>
      <c r="FJ131" s="591"/>
      <c r="FK131" s="591"/>
      <c r="FL131" s="591"/>
      <c r="FM131" s="591"/>
      <c r="FN131" s="591"/>
      <c r="FO131" s="591"/>
      <c r="FP131" s="591"/>
      <c r="FQ131" s="591"/>
      <c r="FR131" s="591"/>
      <c r="FS131" s="591"/>
      <c r="FT131" s="591"/>
      <c r="FU131" s="591"/>
      <c r="FV131" s="591"/>
      <c r="FW131" s="591"/>
      <c r="FX131" s="591"/>
      <c r="FY131" s="591"/>
      <c r="FZ131" s="591"/>
      <c r="GA131" s="591"/>
      <c r="GB131" s="591"/>
      <c r="GC131" s="591"/>
      <c r="GD131" s="591"/>
      <c r="GE131" s="591"/>
      <c r="GF131" s="591"/>
      <c r="GG131" s="591"/>
      <c r="GH131" s="591"/>
      <c r="GI131" s="591"/>
      <c r="GJ131" s="591"/>
      <c r="GK131" s="591"/>
      <c r="GL131" s="591"/>
      <c r="GM131" s="591"/>
      <c r="GN131" s="591"/>
      <c r="GO131" s="591"/>
      <c r="GP131" s="591"/>
      <c r="GQ131" s="591"/>
      <c r="GR131" s="591"/>
      <c r="GS131" s="591"/>
      <c r="GT131" s="591"/>
      <c r="GU131" s="591"/>
      <c r="GV131" s="591"/>
      <c r="GW131" s="591"/>
      <c r="GX131" s="591"/>
      <c r="GY131" s="591"/>
      <c r="GZ131" s="591"/>
      <c r="HA131" s="591"/>
      <c r="HB131" s="591"/>
      <c r="HC131" s="591"/>
      <c r="HD131" s="591"/>
      <c r="HE131" s="591"/>
      <c r="HF131" s="591"/>
      <c r="HG131" s="591"/>
      <c r="HH131" s="591"/>
      <c r="HI131" s="591"/>
      <c r="HJ131" s="591"/>
      <c r="HK131" s="591"/>
      <c r="HL131" s="591"/>
      <c r="HM131" s="591"/>
      <c r="HN131" s="591"/>
      <c r="HO131" s="591"/>
      <c r="HP131" s="591"/>
      <c r="HQ131" s="591"/>
      <c r="HR131" s="591"/>
      <c r="HS131" s="591"/>
      <c r="HT131" s="591"/>
      <c r="HU131" s="591"/>
      <c r="HV131" s="591"/>
      <c r="HW131" s="591"/>
      <c r="HX131" s="591"/>
      <c r="HY131" s="591"/>
      <c r="HZ131" s="591"/>
      <c r="IA131" s="591"/>
      <c r="IB131" s="591"/>
      <c r="IC131" s="591"/>
      <c r="ID131" s="591"/>
      <c r="IE131" s="591"/>
      <c r="IF131" s="591"/>
      <c r="IG131" s="591"/>
      <c r="IH131" s="591"/>
      <c r="II131" s="591"/>
      <c r="IJ131" s="591"/>
      <c r="IK131" s="591"/>
      <c r="IL131" s="591"/>
      <c r="IM131" s="591"/>
      <c r="IN131" s="353"/>
      <c r="IO131" s="353"/>
    </row>
    <row r="132" spans="1:249" s="619" customFormat="1" ht="16.5">
      <c r="A132" s="964"/>
      <c r="B132" s="669"/>
      <c r="C132" s="669"/>
      <c r="D132" s="594"/>
      <c r="E132" s="965"/>
      <c r="J132" s="591"/>
      <c r="K132" s="591"/>
      <c r="L132" s="591"/>
      <c r="M132" s="591"/>
      <c r="N132" s="591"/>
      <c r="O132" s="591"/>
      <c r="P132" s="591"/>
      <c r="Q132" s="591"/>
      <c r="R132" s="591"/>
      <c r="S132" s="591"/>
      <c r="T132" s="591"/>
      <c r="U132" s="591"/>
      <c r="V132" s="591"/>
      <c r="W132" s="591"/>
      <c r="X132" s="591"/>
      <c r="Y132" s="591"/>
      <c r="Z132" s="591"/>
      <c r="AA132" s="591"/>
      <c r="AB132" s="591"/>
      <c r="AC132" s="591"/>
      <c r="AD132" s="591"/>
      <c r="AE132" s="591"/>
      <c r="AF132" s="591"/>
      <c r="AG132" s="591"/>
      <c r="AH132" s="591"/>
      <c r="AI132" s="591"/>
      <c r="AJ132" s="591"/>
      <c r="AK132" s="591"/>
      <c r="AL132" s="591"/>
      <c r="AM132" s="591"/>
      <c r="AN132" s="591"/>
      <c r="AO132" s="591"/>
      <c r="AP132" s="591"/>
      <c r="AQ132" s="591"/>
      <c r="AR132" s="591"/>
      <c r="AS132" s="591"/>
      <c r="AT132" s="591"/>
      <c r="AU132" s="591"/>
      <c r="AV132" s="591"/>
      <c r="AW132" s="591"/>
      <c r="AX132" s="591"/>
      <c r="AY132" s="591"/>
      <c r="AZ132" s="591"/>
      <c r="BA132" s="591"/>
      <c r="BB132" s="591"/>
      <c r="BC132" s="591"/>
      <c r="BD132" s="591"/>
      <c r="BE132" s="591"/>
      <c r="BF132" s="591"/>
      <c r="BG132" s="591"/>
      <c r="BH132" s="591"/>
      <c r="BI132" s="591"/>
      <c r="BJ132" s="591"/>
      <c r="BK132" s="591"/>
      <c r="BL132" s="591"/>
      <c r="BM132" s="591"/>
      <c r="BN132" s="591"/>
      <c r="BO132" s="591"/>
      <c r="BP132" s="591"/>
      <c r="BQ132" s="591"/>
      <c r="BR132" s="591"/>
      <c r="BS132" s="591"/>
      <c r="BT132" s="591"/>
      <c r="BU132" s="591"/>
      <c r="BV132" s="591"/>
      <c r="BW132" s="591"/>
      <c r="BX132" s="591"/>
      <c r="BY132" s="591"/>
      <c r="BZ132" s="591"/>
      <c r="CA132" s="591"/>
      <c r="CB132" s="591"/>
      <c r="CC132" s="591"/>
      <c r="CD132" s="591"/>
      <c r="CE132" s="591"/>
      <c r="CF132" s="591"/>
      <c r="CG132" s="591"/>
      <c r="CH132" s="591"/>
      <c r="CI132" s="591"/>
      <c r="CJ132" s="591"/>
      <c r="CK132" s="591"/>
      <c r="CL132" s="591"/>
      <c r="CM132" s="591"/>
      <c r="CN132" s="591"/>
      <c r="CO132" s="591"/>
      <c r="CP132" s="591"/>
      <c r="CQ132" s="591"/>
      <c r="CR132" s="591"/>
      <c r="CS132" s="591"/>
      <c r="CT132" s="591"/>
      <c r="CU132" s="591"/>
      <c r="CV132" s="591"/>
      <c r="CW132" s="591"/>
      <c r="CX132" s="591"/>
      <c r="CY132" s="591"/>
      <c r="CZ132" s="591"/>
      <c r="DA132" s="591"/>
      <c r="DB132" s="591"/>
      <c r="DC132" s="591"/>
      <c r="DD132" s="591"/>
      <c r="DE132" s="591"/>
      <c r="DF132" s="591"/>
      <c r="DG132" s="591"/>
      <c r="DH132" s="591"/>
      <c r="DI132" s="591"/>
      <c r="DJ132" s="591"/>
      <c r="DK132" s="591"/>
      <c r="DL132" s="591"/>
      <c r="DM132" s="591"/>
      <c r="DN132" s="591"/>
      <c r="DO132" s="591"/>
      <c r="DP132" s="591"/>
      <c r="DQ132" s="591"/>
      <c r="DR132" s="591"/>
      <c r="DS132" s="591"/>
      <c r="DT132" s="591"/>
      <c r="DU132" s="591"/>
      <c r="DV132" s="591"/>
      <c r="DW132" s="591"/>
      <c r="DX132" s="591"/>
      <c r="DY132" s="591"/>
      <c r="DZ132" s="591"/>
      <c r="EA132" s="591"/>
      <c r="EB132" s="591"/>
      <c r="EC132" s="591"/>
      <c r="ED132" s="591"/>
      <c r="EE132" s="591"/>
      <c r="EF132" s="591"/>
      <c r="EG132" s="591"/>
      <c r="EH132" s="591"/>
      <c r="EI132" s="591"/>
      <c r="EJ132" s="591"/>
      <c r="EK132" s="591"/>
      <c r="EL132" s="591"/>
      <c r="EM132" s="591"/>
      <c r="EN132" s="591"/>
      <c r="EO132" s="591"/>
      <c r="EP132" s="591"/>
      <c r="EQ132" s="591"/>
      <c r="ER132" s="591"/>
      <c r="ES132" s="591"/>
      <c r="ET132" s="591"/>
      <c r="EU132" s="591"/>
      <c r="EV132" s="591"/>
      <c r="EW132" s="591"/>
      <c r="EX132" s="591"/>
      <c r="EY132" s="591"/>
      <c r="EZ132" s="591"/>
      <c r="FA132" s="591"/>
      <c r="FB132" s="591"/>
      <c r="FC132" s="591"/>
      <c r="FD132" s="591"/>
      <c r="FE132" s="591"/>
      <c r="FF132" s="591"/>
      <c r="FG132" s="591"/>
      <c r="FH132" s="591"/>
      <c r="FI132" s="591"/>
      <c r="FJ132" s="591"/>
      <c r="FK132" s="591"/>
      <c r="FL132" s="591"/>
      <c r="FM132" s="591"/>
      <c r="FN132" s="591"/>
      <c r="FO132" s="591"/>
      <c r="FP132" s="591"/>
      <c r="FQ132" s="591"/>
      <c r="FR132" s="591"/>
      <c r="FS132" s="591"/>
      <c r="FT132" s="591"/>
      <c r="FU132" s="591"/>
      <c r="FV132" s="591"/>
      <c r="FW132" s="591"/>
      <c r="FX132" s="591"/>
      <c r="FY132" s="591"/>
      <c r="FZ132" s="591"/>
      <c r="GA132" s="591"/>
      <c r="GB132" s="591"/>
      <c r="GC132" s="591"/>
      <c r="GD132" s="591"/>
      <c r="GE132" s="591"/>
      <c r="GF132" s="591"/>
      <c r="GG132" s="591"/>
      <c r="GH132" s="591"/>
      <c r="GI132" s="591"/>
      <c r="GJ132" s="591"/>
      <c r="GK132" s="591"/>
      <c r="GL132" s="591"/>
      <c r="GM132" s="591"/>
      <c r="GN132" s="591"/>
      <c r="GO132" s="591"/>
      <c r="GP132" s="591"/>
      <c r="GQ132" s="591"/>
      <c r="GR132" s="591"/>
      <c r="GS132" s="591"/>
      <c r="GT132" s="591"/>
      <c r="GU132" s="591"/>
      <c r="GV132" s="591"/>
      <c r="GW132" s="591"/>
      <c r="GX132" s="591"/>
      <c r="GY132" s="591"/>
      <c r="GZ132" s="591"/>
      <c r="HA132" s="591"/>
      <c r="HB132" s="591"/>
      <c r="HC132" s="591"/>
      <c r="HD132" s="591"/>
      <c r="HE132" s="591"/>
      <c r="HF132" s="591"/>
      <c r="HG132" s="591"/>
      <c r="HH132" s="591"/>
      <c r="HI132" s="591"/>
      <c r="HJ132" s="591"/>
      <c r="HK132" s="591"/>
      <c r="HL132" s="591"/>
      <c r="HM132" s="591"/>
      <c r="HN132" s="591"/>
      <c r="HO132" s="591"/>
      <c r="HP132" s="591"/>
      <c r="HQ132" s="591"/>
      <c r="HR132" s="591"/>
      <c r="HS132" s="591"/>
      <c r="HT132" s="591"/>
      <c r="HU132" s="591"/>
      <c r="HV132" s="591"/>
      <c r="HW132" s="591"/>
      <c r="HX132" s="591"/>
      <c r="HY132" s="591"/>
      <c r="HZ132" s="591"/>
      <c r="IA132" s="591"/>
      <c r="IB132" s="591"/>
      <c r="IC132" s="591"/>
      <c r="ID132" s="591"/>
      <c r="IE132" s="591"/>
      <c r="IF132" s="591"/>
      <c r="IG132" s="591"/>
      <c r="IH132" s="591"/>
      <c r="II132" s="591"/>
      <c r="IJ132" s="591"/>
      <c r="IK132" s="591"/>
      <c r="IL132" s="591"/>
      <c r="IM132" s="591"/>
      <c r="IN132" s="353"/>
      <c r="IO132" s="353"/>
    </row>
    <row r="133" spans="1:249" s="619" customFormat="1" ht="16.5">
      <c r="A133" s="964"/>
      <c r="B133" s="669"/>
      <c r="C133" s="669"/>
      <c r="D133" s="594"/>
      <c r="E133" s="965"/>
      <c r="J133" s="591"/>
      <c r="K133" s="591"/>
      <c r="L133" s="591"/>
      <c r="M133" s="591"/>
      <c r="N133" s="591"/>
      <c r="O133" s="591"/>
      <c r="P133" s="591"/>
      <c r="Q133" s="591"/>
      <c r="R133" s="591"/>
      <c r="S133" s="591"/>
      <c r="T133" s="591"/>
      <c r="U133" s="591"/>
      <c r="V133" s="591"/>
      <c r="W133" s="591"/>
      <c r="X133" s="591"/>
      <c r="Y133" s="591"/>
      <c r="Z133" s="591"/>
      <c r="AA133" s="591"/>
      <c r="AB133" s="591"/>
      <c r="AC133" s="591"/>
      <c r="AD133" s="591"/>
      <c r="AE133" s="591"/>
      <c r="AF133" s="591"/>
      <c r="AG133" s="591"/>
      <c r="AH133" s="591"/>
      <c r="AI133" s="591"/>
      <c r="AJ133" s="591"/>
      <c r="AK133" s="591"/>
      <c r="AL133" s="591"/>
      <c r="AM133" s="591"/>
      <c r="AN133" s="591"/>
      <c r="AO133" s="591"/>
      <c r="AP133" s="591"/>
      <c r="AQ133" s="591"/>
      <c r="AR133" s="591"/>
      <c r="AS133" s="591"/>
      <c r="AT133" s="591"/>
      <c r="AU133" s="591"/>
      <c r="AV133" s="591"/>
      <c r="AW133" s="591"/>
      <c r="AX133" s="591"/>
      <c r="AY133" s="591"/>
      <c r="AZ133" s="591"/>
      <c r="BA133" s="591"/>
      <c r="BB133" s="591"/>
      <c r="BC133" s="591"/>
      <c r="BD133" s="591"/>
      <c r="BE133" s="591"/>
      <c r="BF133" s="591"/>
      <c r="BG133" s="591"/>
      <c r="BH133" s="591"/>
      <c r="BI133" s="591"/>
      <c r="BJ133" s="591"/>
      <c r="BK133" s="591"/>
      <c r="BL133" s="591"/>
      <c r="BM133" s="591"/>
      <c r="BN133" s="591"/>
      <c r="BO133" s="591"/>
      <c r="BP133" s="591"/>
      <c r="BQ133" s="591"/>
      <c r="BR133" s="591"/>
      <c r="BS133" s="591"/>
      <c r="BT133" s="591"/>
      <c r="BU133" s="591"/>
      <c r="BV133" s="591"/>
      <c r="BW133" s="591"/>
      <c r="BX133" s="591"/>
      <c r="BY133" s="591"/>
      <c r="BZ133" s="591"/>
      <c r="CA133" s="591"/>
      <c r="CB133" s="591"/>
      <c r="CC133" s="591"/>
      <c r="CD133" s="591"/>
      <c r="CE133" s="591"/>
      <c r="CF133" s="591"/>
      <c r="CG133" s="591"/>
      <c r="CH133" s="591"/>
      <c r="CI133" s="591"/>
      <c r="CJ133" s="591"/>
      <c r="CK133" s="591"/>
      <c r="CL133" s="591"/>
      <c r="CM133" s="591"/>
      <c r="CN133" s="591"/>
      <c r="CO133" s="591"/>
      <c r="CP133" s="591"/>
      <c r="CQ133" s="591"/>
      <c r="CR133" s="591"/>
      <c r="CS133" s="591"/>
      <c r="CT133" s="591"/>
      <c r="CU133" s="591"/>
      <c r="CV133" s="591"/>
      <c r="CW133" s="591"/>
      <c r="CX133" s="591"/>
      <c r="CY133" s="591"/>
      <c r="CZ133" s="591"/>
      <c r="DA133" s="591"/>
      <c r="DB133" s="591"/>
      <c r="DC133" s="591"/>
      <c r="DD133" s="591"/>
      <c r="DE133" s="591"/>
      <c r="DF133" s="591"/>
      <c r="DG133" s="591"/>
      <c r="DH133" s="591"/>
      <c r="DI133" s="591"/>
      <c r="DJ133" s="591"/>
      <c r="DK133" s="591"/>
      <c r="DL133" s="591"/>
      <c r="DM133" s="591"/>
      <c r="DN133" s="591"/>
      <c r="DO133" s="591"/>
      <c r="DP133" s="591"/>
      <c r="DQ133" s="591"/>
      <c r="DR133" s="591"/>
      <c r="DS133" s="591"/>
      <c r="DT133" s="591"/>
      <c r="DU133" s="591"/>
      <c r="DV133" s="591"/>
      <c r="DW133" s="591"/>
      <c r="DX133" s="591"/>
      <c r="DY133" s="591"/>
      <c r="DZ133" s="591"/>
      <c r="EA133" s="591"/>
      <c r="EB133" s="591"/>
      <c r="EC133" s="591"/>
      <c r="ED133" s="591"/>
      <c r="EE133" s="591"/>
      <c r="EF133" s="591"/>
      <c r="EG133" s="591"/>
      <c r="EH133" s="591"/>
      <c r="EI133" s="591"/>
      <c r="EJ133" s="591"/>
      <c r="EK133" s="591"/>
      <c r="EL133" s="591"/>
      <c r="EM133" s="591"/>
      <c r="EN133" s="591"/>
      <c r="EO133" s="591"/>
      <c r="EP133" s="591"/>
      <c r="EQ133" s="591"/>
      <c r="ER133" s="591"/>
      <c r="ES133" s="591"/>
      <c r="ET133" s="591"/>
      <c r="EU133" s="591"/>
      <c r="EV133" s="591"/>
      <c r="EW133" s="591"/>
      <c r="EX133" s="591"/>
      <c r="EY133" s="591"/>
      <c r="EZ133" s="591"/>
      <c r="FA133" s="591"/>
      <c r="FB133" s="591"/>
      <c r="FC133" s="591"/>
      <c r="FD133" s="591"/>
      <c r="FE133" s="591"/>
      <c r="FF133" s="591"/>
      <c r="FG133" s="591"/>
      <c r="FH133" s="591"/>
      <c r="FI133" s="591"/>
      <c r="FJ133" s="591"/>
      <c r="FK133" s="591"/>
      <c r="FL133" s="591"/>
      <c r="FM133" s="591"/>
      <c r="FN133" s="591"/>
      <c r="FO133" s="591"/>
      <c r="FP133" s="591"/>
      <c r="FQ133" s="591"/>
      <c r="FR133" s="591"/>
      <c r="FS133" s="591"/>
      <c r="FT133" s="591"/>
      <c r="FU133" s="591"/>
      <c r="FV133" s="591"/>
      <c r="FW133" s="591"/>
      <c r="FX133" s="591"/>
      <c r="FY133" s="591"/>
      <c r="FZ133" s="591"/>
      <c r="GA133" s="591"/>
      <c r="GB133" s="591"/>
      <c r="GC133" s="591"/>
      <c r="GD133" s="591"/>
      <c r="GE133" s="591"/>
      <c r="GF133" s="591"/>
      <c r="GG133" s="591"/>
      <c r="GH133" s="591"/>
      <c r="GI133" s="591"/>
      <c r="GJ133" s="591"/>
      <c r="GK133" s="591"/>
      <c r="GL133" s="591"/>
      <c r="GM133" s="591"/>
      <c r="GN133" s="591"/>
      <c r="GO133" s="591"/>
      <c r="GP133" s="591"/>
      <c r="GQ133" s="591"/>
      <c r="GR133" s="591"/>
      <c r="GS133" s="591"/>
      <c r="GT133" s="591"/>
      <c r="GU133" s="591"/>
      <c r="GV133" s="591"/>
      <c r="GW133" s="591"/>
      <c r="GX133" s="591"/>
      <c r="GY133" s="591"/>
      <c r="GZ133" s="591"/>
      <c r="HA133" s="591"/>
      <c r="HB133" s="591"/>
      <c r="HC133" s="591"/>
      <c r="HD133" s="591"/>
      <c r="HE133" s="591"/>
      <c r="HF133" s="591"/>
      <c r="HG133" s="591"/>
      <c r="HH133" s="591"/>
      <c r="HI133" s="591"/>
      <c r="HJ133" s="591"/>
      <c r="HK133" s="591"/>
      <c r="HL133" s="591"/>
      <c r="HM133" s="591"/>
      <c r="HN133" s="591"/>
      <c r="HO133" s="591"/>
      <c r="HP133" s="591"/>
      <c r="HQ133" s="591"/>
      <c r="HR133" s="591"/>
      <c r="HS133" s="591"/>
      <c r="HT133" s="591"/>
      <c r="HU133" s="591"/>
      <c r="HV133" s="591"/>
      <c r="HW133" s="591"/>
      <c r="HX133" s="591"/>
      <c r="HY133" s="591"/>
      <c r="HZ133" s="591"/>
      <c r="IA133" s="591"/>
      <c r="IB133" s="591"/>
      <c r="IC133" s="591"/>
      <c r="ID133" s="591"/>
      <c r="IE133" s="591"/>
      <c r="IF133" s="591"/>
      <c r="IG133" s="591"/>
      <c r="IH133" s="591"/>
      <c r="II133" s="591"/>
      <c r="IJ133" s="591"/>
      <c r="IK133" s="591"/>
      <c r="IL133" s="591"/>
      <c r="IM133" s="591"/>
      <c r="IN133" s="353"/>
      <c r="IO133" s="353"/>
    </row>
    <row r="134" spans="1:249" s="619" customFormat="1" ht="16.5">
      <c r="A134" s="964"/>
      <c r="B134" s="669"/>
      <c r="C134" s="669"/>
      <c r="D134" s="594"/>
      <c r="E134" s="965"/>
      <c r="J134" s="591"/>
      <c r="K134" s="591"/>
      <c r="L134" s="591"/>
      <c r="M134" s="591"/>
      <c r="N134" s="591"/>
      <c r="O134" s="591"/>
      <c r="P134" s="591"/>
      <c r="Q134" s="591"/>
      <c r="R134" s="591"/>
      <c r="S134" s="591"/>
      <c r="T134" s="591"/>
      <c r="U134" s="591"/>
      <c r="V134" s="591"/>
      <c r="W134" s="591"/>
      <c r="X134" s="591"/>
      <c r="Y134" s="591"/>
      <c r="Z134" s="591"/>
      <c r="AA134" s="591"/>
      <c r="AB134" s="591"/>
      <c r="AC134" s="591"/>
      <c r="AD134" s="591"/>
      <c r="AE134" s="591"/>
      <c r="AF134" s="591"/>
      <c r="AG134" s="591"/>
      <c r="AH134" s="591"/>
      <c r="AI134" s="591"/>
      <c r="AJ134" s="591"/>
      <c r="AK134" s="591"/>
      <c r="AL134" s="591"/>
      <c r="AM134" s="591"/>
      <c r="AN134" s="591"/>
      <c r="AO134" s="591"/>
      <c r="AP134" s="591"/>
      <c r="AQ134" s="591"/>
      <c r="AR134" s="591"/>
      <c r="AS134" s="591"/>
      <c r="AT134" s="591"/>
      <c r="AU134" s="591"/>
      <c r="AV134" s="591"/>
      <c r="AW134" s="591"/>
      <c r="AX134" s="591"/>
      <c r="AY134" s="591"/>
      <c r="AZ134" s="591"/>
      <c r="BA134" s="591"/>
      <c r="BB134" s="591"/>
      <c r="BC134" s="591"/>
      <c r="BD134" s="591"/>
      <c r="BE134" s="591"/>
      <c r="BF134" s="591"/>
      <c r="BG134" s="591"/>
      <c r="BH134" s="591"/>
      <c r="BI134" s="591"/>
      <c r="BJ134" s="591"/>
      <c r="BK134" s="591"/>
      <c r="BL134" s="591"/>
      <c r="BM134" s="591"/>
      <c r="BN134" s="591"/>
      <c r="BO134" s="591"/>
      <c r="BP134" s="591"/>
      <c r="BQ134" s="591"/>
      <c r="BR134" s="591"/>
      <c r="BS134" s="591"/>
      <c r="BT134" s="591"/>
      <c r="BU134" s="591"/>
      <c r="BV134" s="591"/>
      <c r="BW134" s="591"/>
      <c r="BX134" s="591"/>
      <c r="BY134" s="591"/>
      <c r="BZ134" s="591"/>
      <c r="CA134" s="591"/>
      <c r="CB134" s="591"/>
      <c r="CC134" s="591"/>
      <c r="CD134" s="591"/>
      <c r="CE134" s="591"/>
      <c r="CF134" s="591"/>
      <c r="CG134" s="591"/>
      <c r="CH134" s="591"/>
      <c r="CI134" s="591"/>
      <c r="CJ134" s="591"/>
      <c r="CK134" s="591"/>
      <c r="CL134" s="591"/>
      <c r="CM134" s="591"/>
      <c r="CN134" s="591"/>
      <c r="CO134" s="591"/>
      <c r="CP134" s="591"/>
      <c r="CQ134" s="591"/>
      <c r="CR134" s="591"/>
      <c r="CS134" s="591"/>
      <c r="CT134" s="591"/>
      <c r="CU134" s="591"/>
      <c r="CV134" s="591"/>
      <c r="CW134" s="591"/>
      <c r="CX134" s="591"/>
      <c r="CY134" s="591"/>
      <c r="CZ134" s="591"/>
      <c r="DA134" s="591"/>
      <c r="DB134" s="591"/>
      <c r="DC134" s="591"/>
      <c r="DD134" s="591"/>
      <c r="DE134" s="591"/>
      <c r="DF134" s="591"/>
      <c r="DG134" s="591"/>
      <c r="DH134" s="591"/>
      <c r="DI134" s="591"/>
      <c r="DJ134" s="591"/>
      <c r="DK134" s="591"/>
      <c r="DL134" s="591"/>
      <c r="DM134" s="591"/>
      <c r="DN134" s="591"/>
      <c r="DO134" s="591"/>
      <c r="DP134" s="591"/>
      <c r="DQ134" s="591"/>
      <c r="DR134" s="591"/>
      <c r="DS134" s="591"/>
      <c r="DT134" s="591"/>
      <c r="DU134" s="591"/>
      <c r="DV134" s="591"/>
      <c r="DW134" s="591"/>
      <c r="DX134" s="591"/>
      <c r="DY134" s="591"/>
      <c r="DZ134" s="591"/>
      <c r="EA134" s="591"/>
      <c r="EB134" s="591"/>
      <c r="EC134" s="591"/>
      <c r="ED134" s="591"/>
      <c r="EE134" s="591"/>
      <c r="EF134" s="591"/>
      <c r="EG134" s="591"/>
      <c r="EH134" s="591"/>
      <c r="EI134" s="591"/>
      <c r="EJ134" s="591"/>
      <c r="EK134" s="591"/>
      <c r="EL134" s="591"/>
      <c r="EM134" s="591"/>
      <c r="EN134" s="591"/>
      <c r="EO134" s="591"/>
      <c r="EP134" s="591"/>
      <c r="EQ134" s="591"/>
      <c r="ER134" s="591"/>
      <c r="ES134" s="591"/>
      <c r="ET134" s="591"/>
      <c r="EU134" s="591"/>
      <c r="EV134" s="591"/>
      <c r="EW134" s="591"/>
      <c r="EX134" s="591"/>
      <c r="EY134" s="591"/>
      <c r="EZ134" s="591"/>
      <c r="FA134" s="591"/>
      <c r="FB134" s="591"/>
      <c r="FC134" s="591"/>
      <c r="FD134" s="591"/>
      <c r="FE134" s="591"/>
      <c r="FF134" s="591"/>
      <c r="FG134" s="591"/>
      <c r="FH134" s="591"/>
      <c r="FI134" s="591"/>
      <c r="FJ134" s="591"/>
      <c r="FK134" s="591"/>
      <c r="FL134" s="591"/>
      <c r="FM134" s="591"/>
      <c r="FN134" s="591"/>
      <c r="FO134" s="591"/>
      <c r="FP134" s="591"/>
      <c r="FQ134" s="591"/>
      <c r="FR134" s="591"/>
      <c r="FS134" s="591"/>
      <c r="FT134" s="591"/>
      <c r="FU134" s="591"/>
      <c r="FV134" s="591"/>
      <c r="FW134" s="591"/>
      <c r="FX134" s="591"/>
      <c r="FY134" s="591"/>
      <c r="FZ134" s="591"/>
      <c r="GA134" s="591"/>
      <c r="GB134" s="591"/>
      <c r="GC134" s="591"/>
      <c r="GD134" s="591"/>
      <c r="GE134" s="591"/>
      <c r="GF134" s="591"/>
      <c r="GG134" s="591"/>
      <c r="GH134" s="591"/>
      <c r="GI134" s="591"/>
      <c r="GJ134" s="591"/>
      <c r="GK134" s="591"/>
      <c r="GL134" s="591"/>
      <c r="GM134" s="591"/>
      <c r="GN134" s="591"/>
      <c r="GO134" s="591"/>
      <c r="GP134" s="591"/>
      <c r="GQ134" s="591"/>
      <c r="GR134" s="591"/>
      <c r="GS134" s="591"/>
      <c r="GT134" s="591"/>
      <c r="GU134" s="591"/>
      <c r="GV134" s="591"/>
      <c r="GW134" s="591"/>
      <c r="GX134" s="591"/>
      <c r="GY134" s="591"/>
      <c r="GZ134" s="591"/>
      <c r="HA134" s="591"/>
      <c r="HB134" s="591"/>
      <c r="HC134" s="591"/>
      <c r="HD134" s="591"/>
      <c r="HE134" s="591"/>
      <c r="HF134" s="591"/>
      <c r="HG134" s="591"/>
      <c r="HH134" s="591"/>
      <c r="HI134" s="591"/>
      <c r="HJ134" s="591"/>
      <c r="HK134" s="591"/>
      <c r="HL134" s="591"/>
      <c r="HM134" s="591"/>
      <c r="HN134" s="591"/>
      <c r="HO134" s="591"/>
      <c r="HP134" s="591"/>
      <c r="HQ134" s="591"/>
      <c r="HR134" s="591"/>
      <c r="HS134" s="591"/>
      <c r="HT134" s="591"/>
      <c r="HU134" s="591"/>
      <c r="HV134" s="591"/>
      <c r="HW134" s="591"/>
      <c r="HX134" s="591"/>
      <c r="HY134" s="591"/>
      <c r="HZ134" s="591"/>
      <c r="IA134" s="591"/>
      <c r="IB134" s="591"/>
      <c r="IC134" s="591"/>
      <c r="ID134" s="591"/>
      <c r="IE134" s="591"/>
      <c r="IF134" s="591"/>
      <c r="IG134" s="591"/>
      <c r="IH134" s="591"/>
      <c r="II134" s="591"/>
      <c r="IJ134" s="591"/>
      <c r="IK134" s="591"/>
      <c r="IL134" s="591"/>
      <c r="IM134" s="591"/>
      <c r="IN134" s="353"/>
      <c r="IO134" s="353"/>
    </row>
    <row r="135" spans="1:249" s="619" customFormat="1" ht="16.5">
      <c r="A135" s="964"/>
      <c r="B135" s="669"/>
      <c r="C135" s="669"/>
      <c r="D135" s="594"/>
      <c r="E135" s="965"/>
      <c r="J135" s="591"/>
      <c r="K135" s="591"/>
      <c r="L135" s="591"/>
      <c r="M135" s="591"/>
      <c r="N135" s="591"/>
      <c r="O135" s="591"/>
      <c r="P135" s="591"/>
      <c r="Q135" s="591"/>
      <c r="R135" s="591"/>
      <c r="S135" s="591"/>
      <c r="T135" s="591"/>
      <c r="U135" s="591"/>
      <c r="V135" s="591"/>
      <c r="W135" s="591"/>
      <c r="X135" s="591"/>
      <c r="Y135" s="591"/>
      <c r="Z135" s="591"/>
      <c r="AA135" s="591"/>
      <c r="AB135" s="591"/>
      <c r="AC135" s="591"/>
      <c r="AD135" s="591"/>
      <c r="AE135" s="591"/>
      <c r="AF135" s="591"/>
      <c r="AG135" s="591"/>
      <c r="AH135" s="591"/>
      <c r="AI135" s="591"/>
      <c r="AJ135" s="591"/>
      <c r="AK135" s="591"/>
      <c r="AL135" s="591"/>
      <c r="AM135" s="591"/>
      <c r="AN135" s="591"/>
      <c r="AO135" s="591"/>
      <c r="AP135" s="591"/>
      <c r="AQ135" s="591"/>
      <c r="AR135" s="591"/>
      <c r="AS135" s="591"/>
      <c r="AT135" s="591"/>
      <c r="AU135" s="591"/>
      <c r="AV135" s="591"/>
      <c r="AW135" s="591"/>
      <c r="AX135" s="591"/>
      <c r="AY135" s="591"/>
      <c r="AZ135" s="591"/>
      <c r="BA135" s="591"/>
      <c r="BB135" s="591"/>
      <c r="BC135" s="591"/>
      <c r="BD135" s="591"/>
      <c r="BE135" s="591"/>
      <c r="BF135" s="591"/>
      <c r="BG135" s="591"/>
      <c r="BH135" s="591"/>
      <c r="BI135" s="591"/>
      <c r="BJ135" s="591"/>
      <c r="BK135" s="591"/>
      <c r="BL135" s="591"/>
      <c r="BM135" s="591"/>
      <c r="BN135" s="591"/>
      <c r="BO135" s="591"/>
      <c r="BP135" s="591"/>
      <c r="BQ135" s="591"/>
      <c r="BR135" s="591"/>
      <c r="BS135" s="591"/>
      <c r="BT135" s="591"/>
      <c r="BU135" s="591"/>
      <c r="BV135" s="591"/>
      <c r="BW135" s="591"/>
      <c r="BX135" s="591"/>
      <c r="BY135" s="591"/>
      <c r="BZ135" s="591"/>
      <c r="CA135" s="591"/>
      <c r="CB135" s="591"/>
      <c r="CC135" s="591"/>
      <c r="CD135" s="591"/>
      <c r="CE135" s="591"/>
      <c r="CF135" s="591"/>
      <c r="CG135" s="591"/>
      <c r="CH135" s="591"/>
      <c r="CI135" s="591"/>
      <c r="CJ135" s="591"/>
      <c r="CK135" s="591"/>
      <c r="CL135" s="591"/>
      <c r="CM135" s="591"/>
      <c r="CN135" s="591"/>
      <c r="CO135" s="591"/>
      <c r="CP135" s="591"/>
      <c r="CQ135" s="591"/>
      <c r="CR135" s="591"/>
      <c r="CS135" s="591"/>
      <c r="CT135" s="591"/>
      <c r="CU135" s="591"/>
      <c r="CV135" s="591"/>
      <c r="CW135" s="591"/>
      <c r="CX135" s="591"/>
      <c r="CY135" s="591"/>
      <c r="CZ135" s="591"/>
      <c r="DA135" s="591"/>
      <c r="DB135" s="591"/>
      <c r="DC135" s="591"/>
      <c r="DD135" s="591"/>
      <c r="DE135" s="591"/>
      <c r="DF135" s="591"/>
      <c r="DG135" s="591"/>
      <c r="DH135" s="591"/>
      <c r="DI135" s="591"/>
      <c r="DJ135" s="591"/>
      <c r="DK135" s="591"/>
      <c r="DL135" s="591"/>
      <c r="DM135" s="591"/>
      <c r="DN135" s="591"/>
      <c r="DO135" s="591"/>
      <c r="DP135" s="591"/>
      <c r="DQ135" s="591"/>
      <c r="DR135" s="591"/>
      <c r="DS135" s="591"/>
      <c r="DT135" s="591"/>
      <c r="DU135" s="591"/>
      <c r="DV135" s="591"/>
      <c r="DW135" s="591"/>
      <c r="DX135" s="591"/>
      <c r="DY135" s="591"/>
      <c r="DZ135" s="591"/>
      <c r="EA135" s="591"/>
      <c r="EB135" s="591"/>
      <c r="EC135" s="591"/>
      <c r="ED135" s="591"/>
      <c r="EE135" s="591"/>
      <c r="EF135" s="591"/>
      <c r="EG135" s="591"/>
      <c r="EH135" s="591"/>
      <c r="EI135" s="591"/>
      <c r="EJ135" s="591"/>
      <c r="EK135" s="591"/>
      <c r="EL135" s="591"/>
      <c r="EM135" s="591"/>
      <c r="EN135" s="591"/>
      <c r="EO135" s="591"/>
      <c r="EP135" s="591"/>
      <c r="EQ135" s="591"/>
      <c r="ER135" s="591"/>
      <c r="ES135" s="591"/>
      <c r="ET135" s="591"/>
      <c r="EU135" s="591"/>
      <c r="EV135" s="591"/>
      <c r="EW135" s="591"/>
      <c r="EX135" s="591"/>
      <c r="EY135" s="591"/>
      <c r="EZ135" s="591"/>
      <c r="FA135" s="591"/>
      <c r="FB135" s="591"/>
      <c r="FC135" s="591"/>
      <c r="FD135" s="591"/>
      <c r="FE135" s="591"/>
      <c r="FF135" s="591"/>
      <c r="FG135" s="591"/>
      <c r="FH135" s="591"/>
      <c r="FI135" s="591"/>
      <c r="FJ135" s="591"/>
      <c r="FK135" s="591"/>
      <c r="FL135" s="591"/>
      <c r="FM135" s="591"/>
      <c r="FN135" s="591"/>
      <c r="FO135" s="591"/>
      <c r="FP135" s="591"/>
      <c r="FQ135" s="591"/>
      <c r="FR135" s="591"/>
      <c r="FS135" s="591"/>
      <c r="FT135" s="591"/>
      <c r="FU135" s="591"/>
      <c r="FV135" s="591"/>
      <c r="FW135" s="591"/>
      <c r="FX135" s="591"/>
      <c r="FY135" s="591"/>
      <c r="FZ135" s="591"/>
      <c r="GA135" s="591"/>
      <c r="GB135" s="591"/>
      <c r="GC135" s="591"/>
      <c r="GD135" s="591"/>
      <c r="GE135" s="591"/>
      <c r="GF135" s="591"/>
      <c r="GG135" s="591"/>
      <c r="GH135" s="591"/>
      <c r="GI135" s="591"/>
      <c r="GJ135" s="591"/>
      <c r="GK135" s="591"/>
      <c r="GL135" s="591"/>
      <c r="GM135" s="591"/>
      <c r="GN135" s="591"/>
      <c r="GO135" s="591"/>
      <c r="GP135" s="591"/>
      <c r="GQ135" s="591"/>
      <c r="GR135" s="591"/>
      <c r="GS135" s="591"/>
      <c r="GT135" s="591"/>
      <c r="GU135" s="591"/>
      <c r="GV135" s="591"/>
      <c r="GW135" s="591"/>
      <c r="GX135" s="591"/>
      <c r="GY135" s="591"/>
      <c r="GZ135" s="591"/>
      <c r="HA135" s="591"/>
      <c r="HB135" s="591"/>
      <c r="HC135" s="591"/>
      <c r="HD135" s="591"/>
      <c r="HE135" s="591"/>
      <c r="HF135" s="591"/>
      <c r="HG135" s="591"/>
      <c r="HH135" s="591"/>
      <c r="HI135" s="591"/>
      <c r="HJ135" s="591"/>
      <c r="HK135" s="591"/>
      <c r="HL135" s="591"/>
      <c r="HM135" s="591"/>
      <c r="HN135" s="591"/>
      <c r="HO135" s="591"/>
      <c r="HP135" s="591"/>
      <c r="HQ135" s="591"/>
      <c r="HR135" s="591"/>
      <c r="HS135" s="591"/>
      <c r="HT135" s="591"/>
      <c r="HU135" s="591"/>
      <c r="HV135" s="591"/>
      <c r="HW135" s="591"/>
      <c r="HX135" s="591"/>
      <c r="HY135" s="591"/>
      <c r="HZ135" s="591"/>
      <c r="IA135" s="591"/>
      <c r="IB135" s="591"/>
      <c r="IC135" s="591"/>
      <c r="ID135" s="591"/>
      <c r="IE135" s="591"/>
      <c r="IF135" s="591"/>
      <c r="IG135" s="591"/>
      <c r="IH135" s="591"/>
      <c r="II135" s="591"/>
      <c r="IJ135" s="591"/>
      <c r="IK135" s="591"/>
      <c r="IL135" s="591"/>
      <c r="IM135" s="591"/>
      <c r="IN135" s="353"/>
      <c r="IO135" s="353"/>
    </row>
    <row r="136" spans="1:249" s="619" customFormat="1" ht="16.5">
      <c r="A136" s="964"/>
      <c r="B136" s="669"/>
      <c r="C136" s="669"/>
      <c r="D136" s="594"/>
      <c r="E136" s="965"/>
      <c r="J136" s="591"/>
      <c r="K136" s="591"/>
      <c r="L136" s="591"/>
      <c r="M136" s="591"/>
      <c r="N136" s="591"/>
      <c r="O136" s="591"/>
      <c r="P136" s="591"/>
      <c r="Q136" s="591"/>
      <c r="R136" s="591"/>
      <c r="S136" s="591"/>
      <c r="T136" s="591"/>
      <c r="U136" s="591"/>
      <c r="V136" s="591"/>
      <c r="W136" s="591"/>
      <c r="X136" s="591"/>
      <c r="Y136" s="591"/>
      <c r="Z136" s="591"/>
      <c r="AA136" s="591"/>
      <c r="AB136" s="591"/>
      <c r="AC136" s="591"/>
      <c r="AD136" s="591"/>
      <c r="AE136" s="591"/>
      <c r="AF136" s="591"/>
      <c r="AG136" s="591"/>
      <c r="AH136" s="591"/>
      <c r="AI136" s="591"/>
      <c r="AJ136" s="591"/>
      <c r="AK136" s="591"/>
      <c r="AL136" s="591"/>
      <c r="AM136" s="591"/>
      <c r="AN136" s="591"/>
      <c r="AO136" s="591"/>
      <c r="AP136" s="591"/>
      <c r="AQ136" s="591"/>
      <c r="AR136" s="591"/>
      <c r="AS136" s="591"/>
      <c r="AT136" s="591"/>
      <c r="AU136" s="591"/>
      <c r="AV136" s="591"/>
      <c r="AW136" s="591"/>
      <c r="AX136" s="591"/>
      <c r="AY136" s="591"/>
      <c r="AZ136" s="591"/>
      <c r="BA136" s="591"/>
      <c r="BB136" s="591"/>
      <c r="BC136" s="591"/>
      <c r="BD136" s="591"/>
      <c r="BE136" s="591"/>
      <c r="BF136" s="591"/>
      <c r="BG136" s="591"/>
      <c r="BH136" s="591"/>
      <c r="BI136" s="591"/>
      <c r="BJ136" s="591"/>
      <c r="BK136" s="591"/>
      <c r="BL136" s="591"/>
      <c r="BM136" s="591"/>
      <c r="BN136" s="591"/>
      <c r="BO136" s="591"/>
      <c r="BP136" s="591"/>
      <c r="BQ136" s="591"/>
      <c r="BR136" s="591"/>
      <c r="BS136" s="591"/>
      <c r="BT136" s="591"/>
      <c r="BU136" s="591"/>
      <c r="BV136" s="591"/>
      <c r="BW136" s="591"/>
      <c r="BX136" s="591"/>
      <c r="BY136" s="591"/>
      <c r="BZ136" s="591"/>
      <c r="CA136" s="591"/>
      <c r="CB136" s="591"/>
      <c r="CC136" s="591"/>
      <c r="CD136" s="591"/>
      <c r="CE136" s="591"/>
      <c r="CF136" s="591"/>
      <c r="CG136" s="591"/>
      <c r="CH136" s="591"/>
      <c r="CI136" s="591"/>
      <c r="CJ136" s="591"/>
      <c r="CK136" s="591"/>
      <c r="CL136" s="591"/>
      <c r="CM136" s="591"/>
      <c r="CN136" s="591"/>
      <c r="CO136" s="591"/>
      <c r="CP136" s="591"/>
      <c r="CQ136" s="591"/>
      <c r="CR136" s="591"/>
      <c r="CS136" s="591"/>
      <c r="CT136" s="591"/>
      <c r="CU136" s="591"/>
      <c r="CV136" s="591"/>
      <c r="CW136" s="591"/>
      <c r="CX136" s="591"/>
      <c r="CY136" s="591"/>
      <c r="CZ136" s="591"/>
      <c r="DA136" s="591"/>
      <c r="DB136" s="591"/>
      <c r="DC136" s="591"/>
      <c r="DD136" s="591"/>
      <c r="DE136" s="591"/>
      <c r="DF136" s="591"/>
      <c r="DG136" s="591"/>
      <c r="DH136" s="591"/>
      <c r="DI136" s="591"/>
      <c r="DJ136" s="591"/>
      <c r="DK136" s="591"/>
      <c r="DL136" s="591"/>
      <c r="DM136" s="591"/>
      <c r="DN136" s="591"/>
      <c r="DO136" s="591"/>
      <c r="DP136" s="591"/>
      <c r="DQ136" s="591"/>
      <c r="DR136" s="591"/>
      <c r="DS136" s="591"/>
      <c r="DT136" s="591"/>
      <c r="DU136" s="591"/>
      <c r="DV136" s="591"/>
      <c r="DW136" s="591"/>
      <c r="DX136" s="591"/>
      <c r="DY136" s="591"/>
      <c r="DZ136" s="591"/>
      <c r="EA136" s="591"/>
      <c r="EB136" s="591"/>
      <c r="EC136" s="591"/>
      <c r="ED136" s="591"/>
      <c r="EE136" s="591"/>
      <c r="EF136" s="591"/>
      <c r="EG136" s="591"/>
      <c r="EH136" s="591"/>
      <c r="EI136" s="591"/>
      <c r="EJ136" s="591"/>
      <c r="EK136" s="591"/>
      <c r="EL136" s="591"/>
      <c r="EM136" s="591"/>
      <c r="EN136" s="591"/>
      <c r="EO136" s="591"/>
      <c r="EP136" s="591"/>
      <c r="EQ136" s="591"/>
      <c r="ER136" s="591"/>
      <c r="ES136" s="591"/>
      <c r="ET136" s="591"/>
      <c r="EU136" s="591"/>
      <c r="EV136" s="591"/>
      <c r="EW136" s="591"/>
      <c r="EX136" s="591"/>
      <c r="EY136" s="591"/>
      <c r="EZ136" s="591"/>
      <c r="FA136" s="591"/>
      <c r="FB136" s="591"/>
      <c r="FC136" s="591"/>
      <c r="FD136" s="591"/>
      <c r="FE136" s="591"/>
      <c r="FF136" s="591"/>
      <c r="FG136" s="591"/>
      <c r="FH136" s="591"/>
      <c r="FI136" s="591"/>
      <c r="FJ136" s="591"/>
      <c r="FK136" s="591"/>
      <c r="FL136" s="591"/>
      <c r="FM136" s="591"/>
      <c r="FN136" s="591"/>
      <c r="FO136" s="591"/>
      <c r="FP136" s="591"/>
      <c r="FQ136" s="591"/>
      <c r="FR136" s="591"/>
      <c r="FS136" s="591"/>
      <c r="FT136" s="591"/>
      <c r="FU136" s="591"/>
      <c r="FV136" s="591"/>
      <c r="FW136" s="591"/>
      <c r="FX136" s="591"/>
      <c r="FY136" s="591"/>
      <c r="FZ136" s="591"/>
      <c r="GA136" s="591"/>
      <c r="GB136" s="591"/>
      <c r="GC136" s="591"/>
      <c r="GD136" s="591"/>
      <c r="GE136" s="591"/>
      <c r="GF136" s="591"/>
      <c r="GG136" s="591"/>
      <c r="GH136" s="591"/>
      <c r="GI136" s="591"/>
      <c r="GJ136" s="591"/>
      <c r="GK136" s="591"/>
      <c r="GL136" s="591"/>
      <c r="GM136" s="591"/>
      <c r="GN136" s="591"/>
      <c r="GO136" s="591"/>
      <c r="GP136" s="591"/>
      <c r="GQ136" s="591"/>
      <c r="GR136" s="591"/>
      <c r="GS136" s="591"/>
      <c r="GT136" s="591"/>
      <c r="GU136" s="591"/>
      <c r="GV136" s="591"/>
      <c r="GW136" s="591"/>
      <c r="GX136" s="591"/>
      <c r="GY136" s="591"/>
      <c r="GZ136" s="591"/>
      <c r="HA136" s="591"/>
      <c r="HB136" s="591"/>
      <c r="HC136" s="591"/>
      <c r="HD136" s="591"/>
      <c r="HE136" s="591"/>
      <c r="HF136" s="591"/>
      <c r="HG136" s="591"/>
      <c r="HH136" s="591"/>
      <c r="HI136" s="591"/>
      <c r="HJ136" s="591"/>
      <c r="HK136" s="591"/>
      <c r="HL136" s="591"/>
      <c r="HM136" s="591"/>
      <c r="HN136" s="591"/>
      <c r="HO136" s="591"/>
      <c r="HP136" s="591"/>
      <c r="HQ136" s="591"/>
      <c r="HR136" s="591"/>
      <c r="HS136" s="591"/>
      <c r="HT136" s="591"/>
      <c r="HU136" s="591"/>
      <c r="HV136" s="591"/>
      <c r="HW136" s="591"/>
      <c r="HX136" s="591"/>
      <c r="HY136" s="591"/>
      <c r="HZ136" s="591"/>
      <c r="IA136" s="591"/>
      <c r="IB136" s="591"/>
      <c r="IC136" s="591"/>
      <c r="ID136" s="591"/>
      <c r="IE136" s="591"/>
      <c r="IF136" s="591"/>
      <c r="IG136" s="591"/>
      <c r="IH136" s="591"/>
      <c r="II136" s="591"/>
      <c r="IJ136" s="591"/>
      <c r="IK136" s="591"/>
      <c r="IL136" s="591"/>
      <c r="IM136" s="591"/>
      <c r="IN136" s="353"/>
      <c r="IO136" s="353"/>
    </row>
    <row r="137" spans="1:249" s="619" customFormat="1" ht="16.5">
      <c r="A137" s="964"/>
      <c r="B137" s="669"/>
      <c r="C137" s="669"/>
      <c r="D137" s="594"/>
      <c r="E137" s="965"/>
      <c r="J137" s="591"/>
      <c r="K137" s="591"/>
      <c r="L137" s="591"/>
      <c r="M137" s="591"/>
      <c r="N137" s="591"/>
      <c r="O137" s="591"/>
      <c r="P137" s="591"/>
      <c r="Q137" s="591"/>
      <c r="R137" s="591"/>
      <c r="S137" s="591"/>
      <c r="T137" s="591"/>
      <c r="U137" s="591"/>
      <c r="V137" s="591"/>
      <c r="W137" s="591"/>
      <c r="X137" s="591"/>
      <c r="Y137" s="591"/>
      <c r="Z137" s="591"/>
      <c r="AA137" s="591"/>
      <c r="AB137" s="591"/>
      <c r="AC137" s="591"/>
      <c r="AD137" s="591"/>
      <c r="AE137" s="591"/>
      <c r="AF137" s="591"/>
      <c r="AG137" s="591"/>
      <c r="AH137" s="591"/>
      <c r="AI137" s="591"/>
      <c r="AJ137" s="591"/>
      <c r="AK137" s="591"/>
      <c r="AL137" s="591"/>
      <c r="AM137" s="591"/>
      <c r="AN137" s="591"/>
      <c r="AO137" s="591"/>
      <c r="AP137" s="591"/>
      <c r="AQ137" s="591"/>
      <c r="AR137" s="591"/>
      <c r="AS137" s="591"/>
      <c r="AT137" s="591"/>
      <c r="AU137" s="591"/>
      <c r="AV137" s="591"/>
      <c r="AW137" s="591"/>
      <c r="AX137" s="591"/>
      <c r="AY137" s="591"/>
      <c r="AZ137" s="591"/>
      <c r="BA137" s="591"/>
      <c r="BB137" s="591"/>
      <c r="BC137" s="591"/>
      <c r="BD137" s="591"/>
      <c r="BE137" s="591"/>
      <c r="BF137" s="591"/>
      <c r="BG137" s="591"/>
      <c r="BH137" s="591"/>
      <c r="BI137" s="591"/>
      <c r="BJ137" s="591"/>
      <c r="BK137" s="591"/>
      <c r="BL137" s="591"/>
      <c r="BM137" s="591"/>
      <c r="BN137" s="591"/>
      <c r="BO137" s="591"/>
      <c r="BP137" s="591"/>
      <c r="BQ137" s="591"/>
      <c r="BR137" s="591"/>
      <c r="BS137" s="591"/>
      <c r="BT137" s="591"/>
      <c r="BU137" s="591"/>
      <c r="BV137" s="591"/>
      <c r="BW137" s="591"/>
      <c r="BX137" s="591"/>
      <c r="BY137" s="591"/>
      <c r="BZ137" s="591"/>
      <c r="CA137" s="591"/>
      <c r="CB137" s="591"/>
      <c r="CC137" s="591"/>
      <c r="CD137" s="591"/>
      <c r="CE137" s="591"/>
      <c r="CF137" s="591"/>
      <c r="CG137" s="591"/>
      <c r="CH137" s="591"/>
      <c r="CI137" s="591"/>
      <c r="CJ137" s="591"/>
      <c r="CK137" s="591"/>
      <c r="CL137" s="591"/>
      <c r="CM137" s="591"/>
      <c r="CN137" s="591"/>
      <c r="CO137" s="591"/>
      <c r="CP137" s="591"/>
      <c r="CQ137" s="591"/>
      <c r="CR137" s="591"/>
      <c r="CS137" s="591"/>
      <c r="CT137" s="591"/>
      <c r="CU137" s="591"/>
      <c r="CV137" s="591"/>
      <c r="CW137" s="591"/>
      <c r="CX137" s="591"/>
      <c r="CY137" s="591"/>
      <c r="CZ137" s="591"/>
      <c r="DA137" s="591"/>
      <c r="DB137" s="591"/>
      <c r="DC137" s="591"/>
      <c r="DD137" s="591"/>
      <c r="DE137" s="591"/>
      <c r="DF137" s="591"/>
      <c r="DG137" s="591"/>
      <c r="DH137" s="591"/>
      <c r="DI137" s="591"/>
      <c r="DJ137" s="591"/>
      <c r="DK137" s="591"/>
      <c r="DL137" s="591"/>
      <c r="DM137" s="591"/>
      <c r="DN137" s="591"/>
      <c r="DO137" s="591"/>
      <c r="DP137" s="591"/>
      <c r="DQ137" s="591"/>
      <c r="DR137" s="591"/>
      <c r="DS137" s="591"/>
      <c r="DT137" s="591"/>
      <c r="DU137" s="591"/>
      <c r="DV137" s="591"/>
      <c r="DW137" s="591"/>
      <c r="DX137" s="591"/>
      <c r="DY137" s="591"/>
      <c r="DZ137" s="591"/>
      <c r="EA137" s="591"/>
      <c r="EB137" s="591"/>
      <c r="EC137" s="591"/>
      <c r="ED137" s="591"/>
      <c r="EE137" s="591"/>
      <c r="EF137" s="591"/>
      <c r="EG137" s="591"/>
      <c r="EH137" s="591"/>
      <c r="EI137" s="591"/>
      <c r="EJ137" s="591"/>
      <c r="EK137" s="591"/>
      <c r="EL137" s="591"/>
      <c r="EM137" s="591"/>
      <c r="EN137" s="591"/>
      <c r="EO137" s="591"/>
      <c r="EP137" s="591"/>
      <c r="EQ137" s="591"/>
      <c r="ER137" s="591"/>
      <c r="ES137" s="591"/>
      <c r="ET137" s="591"/>
      <c r="EU137" s="591"/>
      <c r="EV137" s="591"/>
      <c r="EW137" s="591"/>
      <c r="EX137" s="591"/>
      <c r="EY137" s="591"/>
      <c r="EZ137" s="591"/>
      <c r="FA137" s="591"/>
      <c r="FB137" s="591"/>
      <c r="FC137" s="591"/>
      <c r="FD137" s="591"/>
      <c r="FE137" s="591"/>
      <c r="FF137" s="591"/>
      <c r="FG137" s="591"/>
      <c r="FH137" s="591"/>
      <c r="FI137" s="591"/>
      <c r="FJ137" s="591"/>
      <c r="FK137" s="591"/>
      <c r="FL137" s="591"/>
      <c r="FM137" s="591"/>
      <c r="FN137" s="591"/>
      <c r="FO137" s="591"/>
      <c r="FP137" s="591"/>
      <c r="FQ137" s="591"/>
      <c r="FR137" s="591"/>
      <c r="FS137" s="591"/>
      <c r="FT137" s="591"/>
      <c r="FU137" s="591"/>
      <c r="FV137" s="591"/>
      <c r="FW137" s="591"/>
      <c r="FX137" s="591"/>
      <c r="FY137" s="591"/>
      <c r="FZ137" s="591"/>
      <c r="GA137" s="591"/>
      <c r="GB137" s="591"/>
      <c r="GC137" s="591"/>
      <c r="GD137" s="591"/>
      <c r="GE137" s="591"/>
      <c r="GF137" s="591"/>
      <c r="GG137" s="591"/>
      <c r="GH137" s="591"/>
      <c r="GI137" s="591"/>
      <c r="GJ137" s="591"/>
      <c r="GK137" s="591"/>
      <c r="GL137" s="591"/>
      <c r="GM137" s="591"/>
      <c r="GN137" s="591"/>
      <c r="GO137" s="591"/>
      <c r="GP137" s="591"/>
      <c r="GQ137" s="591"/>
      <c r="GR137" s="591"/>
      <c r="GS137" s="591"/>
      <c r="GT137" s="591"/>
      <c r="GU137" s="591"/>
      <c r="GV137" s="591"/>
      <c r="GW137" s="591"/>
      <c r="GX137" s="591"/>
      <c r="GY137" s="591"/>
      <c r="GZ137" s="591"/>
      <c r="HA137" s="591"/>
      <c r="HB137" s="591"/>
      <c r="HC137" s="591"/>
      <c r="HD137" s="591"/>
      <c r="HE137" s="591"/>
      <c r="HF137" s="591"/>
      <c r="HG137" s="591"/>
      <c r="HH137" s="591"/>
      <c r="HI137" s="591"/>
      <c r="HJ137" s="591"/>
      <c r="HK137" s="591"/>
      <c r="HL137" s="591"/>
      <c r="HM137" s="591"/>
      <c r="HN137" s="591"/>
      <c r="HO137" s="591"/>
      <c r="HP137" s="591"/>
      <c r="HQ137" s="591"/>
      <c r="HR137" s="591"/>
      <c r="HS137" s="591"/>
      <c r="HT137" s="591"/>
      <c r="HU137" s="591"/>
      <c r="HV137" s="591"/>
      <c r="HW137" s="591"/>
      <c r="HX137" s="591"/>
      <c r="HY137" s="591"/>
      <c r="HZ137" s="591"/>
      <c r="IA137" s="591"/>
      <c r="IB137" s="591"/>
      <c r="IC137" s="591"/>
      <c r="ID137" s="591"/>
      <c r="IE137" s="591"/>
      <c r="IF137" s="591"/>
      <c r="IG137" s="591"/>
      <c r="IH137" s="591"/>
      <c r="II137" s="591"/>
      <c r="IJ137" s="591"/>
      <c r="IK137" s="591"/>
      <c r="IL137" s="591"/>
      <c r="IM137" s="591"/>
      <c r="IN137" s="353"/>
      <c r="IO137" s="353"/>
    </row>
    <row r="138" spans="1:249" s="619" customFormat="1" ht="16.5">
      <c r="A138" s="964"/>
      <c r="B138" s="669"/>
      <c r="C138" s="669"/>
      <c r="D138" s="594"/>
      <c r="E138" s="965"/>
      <c r="J138" s="591"/>
      <c r="K138" s="591"/>
      <c r="L138" s="591"/>
      <c r="M138" s="591"/>
      <c r="N138" s="591"/>
      <c r="O138" s="591"/>
      <c r="P138" s="591"/>
      <c r="Q138" s="591"/>
      <c r="R138" s="591"/>
      <c r="S138" s="591"/>
      <c r="T138" s="591"/>
      <c r="U138" s="591"/>
      <c r="V138" s="591"/>
      <c r="W138" s="591"/>
      <c r="X138" s="591"/>
      <c r="Y138" s="591"/>
      <c r="Z138" s="591"/>
      <c r="AA138" s="591"/>
      <c r="AB138" s="591"/>
      <c r="AC138" s="591"/>
      <c r="AD138" s="591"/>
      <c r="AE138" s="591"/>
      <c r="AF138" s="591"/>
      <c r="AG138" s="591"/>
      <c r="AH138" s="591"/>
      <c r="AI138" s="591"/>
      <c r="AJ138" s="591"/>
      <c r="AK138" s="591"/>
      <c r="AL138" s="591"/>
      <c r="AM138" s="591"/>
      <c r="AN138" s="591"/>
      <c r="AO138" s="591"/>
      <c r="AP138" s="591"/>
      <c r="AQ138" s="591"/>
      <c r="AR138" s="591"/>
      <c r="AS138" s="591"/>
      <c r="AT138" s="591"/>
      <c r="AU138" s="591"/>
      <c r="AV138" s="591"/>
      <c r="AW138" s="591"/>
      <c r="AX138" s="591"/>
      <c r="AY138" s="591"/>
      <c r="AZ138" s="591"/>
      <c r="BA138" s="591"/>
      <c r="BB138" s="591"/>
      <c r="BC138" s="591"/>
      <c r="BD138" s="591"/>
      <c r="BE138" s="591"/>
      <c r="BF138" s="591"/>
      <c r="BG138" s="591"/>
      <c r="BH138" s="591"/>
      <c r="BI138" s="591"/>
      <c r="BJ138" s="591"/>
      <c r="BK138" s="591"/>
      <c r="BL138" s="591"/>
      <c r="BM138" s="591"/>
      <c r="BN138" s="591"/>
      <c r="BO138" s="591"/>
      <c r="BP138" s="591"/>
      <c r="BQ138" s="591"/>
      <c r="BR138" s="591"/>
      <c r="BS138" s="591"/>
      <c r="BT138" s="591"/>
      <c r="BU138" s="591"/>
      <c r="BV138" s="591"/>
      <c r="BW138" s="591"/>
      <c r="BX138" s="591"/>
      <c r="BY138" s="591"/>
      <c r="BZ138" s="591"/>
      <c r="CA138" s="591"/>
      <c r="CB138" s="591"/>
      <c r="CC138" s="591"/>
      <c r="CD138" s="591"/>
      <c r="CE138" s="591"/>
      <c r="CF138" s="591"/>
      <c r="CG138" s="591"/>
      <c r="CH138" s="591"/>
      <c r="CI138" s="591"/>
      <c r="CJ138" s="591"/>
      <c r="CK138" s="591"/>
      <c r="CL138" s="591"/>
      <c r="CM138" s="591"/>
      <c r="CN138" s="591"/>
      <c r="CO138" s="591"/>
      <c r="CP138" s="591"/>
      <c r="CQ138" s="591"/>
      <c r="CR138" s="591"/>
      <c r="CS138" s="591"/>
      <c r="CT138" s="591"/>
      <c r="CU138" s="591"/>
      <c r="CV138" s="591"/>
      <c r="CW138" s="591"/>
      <c r="CX138" s="591"/>
      <c r="CY138" s="591"/>
      <c r="CZ138" s="591"/>
      <c r="DA138" s="591"/>
      <c r="DB138" s="591"/>
      <c r="DC138" s="591"/>
      <c r="DD138" s="591"/>
      <c r="DE138" s="591"/>
      <c r="DF138" s="591"/>
      <c r="DG138" s="591"/>
      <c r="DH138" s="591"/>
      <c r="DI138" s="591"/>
      <c r="DJ138" s="591"/>
      <c r="DK138" s="591"/>
      <c r="DL138" s="591"/>
      <c r="DM138" s="591"/>
      <c r="DN138" s="591"/>
      <c r="DO138" s="591"/>
      <c r="DP138" s="591"/>
      <c r="DQ138" s="591"/>
      <c r="DR138" s="591"/>
      <c r="DS138" s="591"/>
      <c r="DT138" s="591"/>
      <c r="DU138" s="591"/>
      <c r="DV138" s="591"/>
      <c r="DW138" s="591"/>
      <c r="DX138" s="591"/>
      <c r="DY138" s="591"/>
      <c r="DZ138" s="591"/>
      <c r="EA138" s="591"/>
      <c r="EB138" s="591"/>
      <c r="EC138" s="591"/>
      <c r="ED138" s="591"/>
      <c r="EE138" s="591"/>
      <c r="EF138" s="591"/>
      <c r="EG138" s="591"/>
      <c r="EH138" s="591"/>
      <c r="EI138" s="591"/>
      <c r="EJ138" s="591"/>
      <c r="EK138" s="591"/>
      <c r="EL138" s="591"/>
      <c r="EM138" s="591"/>
      <c r="EN138" s="591"/>
      <c r="EO138" s="591"/>
      <c r="EP138" s="591"/>
      <c r="EQ138" s="591"/>
      <c r="ER138" s="591"/>
      <c r="ES138" s="591"/>
      <c r="ET138" s="591"/>
      <c r="EU138" s="591"/>
      <c r="EV138" s="591"/>
      <c r="EW138" s="591"/>
      <c r="EX138" s="591"/>
      <c r="EY138" s="591"/>
      <c r="EZ138" s="591"/>
      <c r="FA138" s="591"/>
      <c r="FB138" s="591"/>
      <c r="FC138" s="591"/>
      <c r="FD138" s="591"/>
      <c r="FE138" s="591"/>
      <c r="FF138" s="591"/>
      <c r="FG138" s="591"/>
      <c r="FH138" s="591"/>
      <c r="FI138" s="591"/>
      <c r="FJ138" s="591"/>
      <c r="FK138" s="591"/>
      <c r="FL138" s="591"/>
      <c r="FM138" s="591"/>
      <c r="FN138" s="591"/>
      <c r="FO138" s="591"/>
      <c r="FP138" s="591"/>
      <c r="FQ138" s="591"/>
      <c r="FR138" s="591"/>
      <c r="FS138" s="591"/>
      <c r="FT138" s="591"/>
      <c r="FU138" s="591"/>
      <c r="FV138" s="591"/>
      <c r="FW138" s="591"/>
      <c r="FX138" s="591"/>
      <c r="FY138" s="591"/>
      <c r="FZ138" s="591"/>
      <c r="GA138" s="591"/>
      <c r="GB138" s="591"/>
      <c r="GC138" s="591"/>
      <c r="GD138" s="591"/>
      <c r="GE138" s="591"/>
      <c r="GF138" s="591"/>
      <c r="GG138" s="591"/>
      <c r="GH138" s="591"/>
      <c r="GI138" s="591"/>
      <c r="GJ138" s="591"/>
      <c r="GK138" s="591"/>
      <c r="GL138" s="591"/>
      <c r="GM138" s="591"/>
      <c r="GN138" s="591"/>
      <c r="GO138" s="591"/>
      <c r="GP138" s="591"/>
      <c r="GQ138" s="591"/>
      <c r="GR138" s="591"/>
      <c r="GS138" s="591"/>
      <c r="GT138" s="591"/>
      <c r="GU138" s="591"/>
      <c r="GV138" s="591"/>
      <c r="GW138" s="591"/>
      <c r="GX138" s="591"/>
      <c r="GY138" s="591"/>
      <c r="GZ138" s="591"/>
      <c r="HA138" s="591"/>
      <c r="HB138" s="591"/>
      <c r="HC138" s="591"/>
      <c r="HD138" s="591"/>
      <c r="HE138" s="591"/>
      <c r="HF138" s="591"/>
      <c r="HG138" s="591"/>
      <c r="HH138" s="591"/>
      <c r="HI138" s="591"/>
      <c r="HJ138" s="591"/>
      <c r="HK138" s="591"/>
      <c r="HL138" s="591"/>
      <c r="HM138" s="591"/>
      <c r="HN138" s="591"/>
      <c r="HO138" s="591"/>
      <c r="HP138" s="591"/>
      <c r="HQ138" s="591"/>
      <c r="HR138" s="591"/>
      <c r="HS138" s="591"/>
      <c r="HT138" s="591"/>
      <c r="HU138" s="591"/>
      <c r="HV138" s="591"/>
      <c r="HW138" s="591"/>
      <c r="HX138" s="591"/>
      <c r="HY138" s="591"/>
      <c r="HZ138" s="591"/>
      <c r="IA138" s="591"/>
      <c r="IB138" s="591"/>
      <c r="IC138" s="591"/>
      <c r="ID138" s="591"/>
      <c r="IE138" s="591"/>
      <c r="IF138" s="591"/>
      <c r="IG138" s="591"/>
      <c r="IH138" s="591"/>
      <c r="II138" s="591"/>
      <c r="IJ138" s="591"/>
      <c r="IK138" s="591"/>
      <c r="IL138" s="591"/>
      <c r="IM138" s="591"/>
      <c r="IN138" s="353"/>
      <c r="IO138" s="353"/>
    </row>
    <row r="139" spans="1:249" s="619" customFormat="1" ht="16.5">
      <c r="A139" s="964"/>
      <c r="B139" s="669"/>
      <c r="C139" s="669"/>
      <c r="D139" s="594"/>
      <c r="E139" s="965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1"/>
      <c r="AE139" s="591"/>
      <c r="AF139" s="591"/>
      <c r="AG139" s="591"/>
      <c r="AH139" s="591"/>
      <c r="AI139" s="591"/>
      <c r="AJ139" s="591"/>
      <c r="AK139" s="591"/>
      <c r="AL139" s="591"/>
      <c r="AM139" s="591"/>
      <c r="AN139" s="591"/>
      <c r="AO139" s="591"/>
      <c r="AP139" s="591"/>
      <c r="AQ139" s="591"/>
      <c r="AR139" s="591"/>
      <c r="AS139" s="591"/>
      <c r="AT139" s="591"/>
      <c r="AU139" s="591"/>
      <c r="AV139" s="591"/>
      <c r="AW139" s="591"/>
      <c r="AX139" s="591"/>
      <c r="AY139" s="591"/>
      <c r="AZ139" s="591"/>
      <c r="BA139" s="591"/>
      <c r="BB139" s="591"/>
      <c r="BC139" s="591"/>
      <c r="BD139" s="591"/>
      <c r="BE139" s="591"/>
      <c r="BF139" s="591"/>
      <c r="BG139" s="591"/>
      <c r="BH139" s="591"/>
      <c r="BI139" s="591"/>
      <c r="BJ139" s="591"/>
      <c r="BK139" s="591"/>
      <c r="BL139" s="591"/>
      <c r="BM139" s="591"/>
      <c r="BN139" s="591"/>
      <c r="BO139" s="591"/>
      <c r="BP139" s="591"/>
      <c r="BQ139" s="591"/>
      <c r="BR139" s="591"/>
      <c r="BS139" s="591"/>
      <c r="BT139" s="591"/>
      <c r="BU139" s="591"/>
      <c r="BV139" s="591"/>
      <c r="BW139" s="591"/>
      <c r="BX139" s="591"/>
      <c r="BY139" s="591"/>
      <c r="BZ139" s="591"/>
      <c r="CA139" s="591"/>
      <c r="CB139" s="591"/>
      <c r="CC139" s="591"/>
      <c r="CD139" s="591"/>
      <c r="CE139" s="591"/>
      <c r="CF139" s="591"/>
      <c r="CG139" s="591"/>
      <c r="CH139" s="591"/>
      <c r="CI139" s="591"/>
      <c r="CJ139" s="591"/>
      <c r="CK139" s="591"/>
      <c r="CL139" s="591"/>
      <c r="CM139" s="591"/>
      <c r="CN139" s="591"/>
      <c r="CO139" s="591"/>
      <c r="CP139" s="591"/>
      <c r="CQ139" s="591"/>
      <c r="CR139" s="591"/>
      <c r="CS139" s="591"/>
      <c r="CT139" s="591"/>
      <c r="CU139" s="591"/>
      <c r="CV139" s="591"/>
      <c r="CW139" s="591"/>
      <c r="CX139" s="591"/>
      <c r="CY139" s="591"/>
      <c r="CZ139" s="591"/>
      <c r="DA139" s="591"/>
      <c r="DB139" s="591"/>
      <c r="DC139" s="591"/>
      <c r="DD139" s="591"/>
      <c r="DE139" s="591"/>
      <c r="DF139" s="591"/>
      <c r="DG139" s="591"/>
      <c r="DH139" s="591"/>
      <c r="DI139" s="591"/>
      <c r="DJ139" s="591"/>
      <c r="DK139" s="591"/>
      <c r="DL139" s="591"/>
      <c r="DM139" s="591"/>
      <c r="DN139" s="591"/>
      <c r="DO139" s="591"/>
      <c r="DP139" s="591"/>
      <c r="DQ139" s="591"/>
      <c r="DR139" s="591"/>
      <c r="DS139" s="591"/>
      <c r="DT139" s="591"/>
      <c r="DU139" s="591"/>
      <c r="DV139" s="591"/>
      <c r="DW139" s="591"/>
      <c r="DX139" s="591"/>
      <c r="DY139" s="591"/>
      <c r="DZ139" s="591"/>
      <c r="EA139" s="591"/>
      <c r="EB139" s="591"/>
      <c r="EC139" s="591"/>
      <c r="ED139" s="591"/>
      <c r="EE139" s="591"/>
      <c r="EF139" s="591"/>
      <c r="EG139" s="591"/>
      <c r="EH139" s="591"/>
      <c r="EI139" s="591"/>
      <c r="EJ139" s="591"/>
      <c r="EK139" s="591"/>
      <c r="EL139" s="591"/>
      <c r="EM139" s="591"/>
      <c r="EN139" s="591"/>
      <c r="EO139" s="591"/>
      <c r="EP139" s="591"/>
      <c r="EQ139" s="591"/>
      <c r="ER139" s="591"/>
      <c r="ES139" s="591"/>
      <c r="ET139" s="591"/>
      <c r="EU139" s="591"/>
      <c r="EV139" s="591"/>
      <c r="EW139" s="591"/>
      <c r="EX139" s="591"/>
      <c r="EY139" s="591"/>
      <c r="EZ139" s="591"/>
      <c r="FA139" s="591"/>
      <c r="FB139" s="591"/>
      <c r="FC139" s="591"/>
      <c r="FD139" s="591"/>
      <c r="FE139" s="591"/>
      <c r="FF139" s="591"/>
      <c r="FG139" s="591"/>
      <c r="FH139" s="591"/>
      <c r="FI139" s="591"/>
      <c r="FJ139" s="591"/>
      <c r="FK139" s="591"/>
      <c r="FL139" s="591"/>
      <c r="FM139" s="591"/>
      <c r="FN139" s="591"/>
      <c r="FO139" s="591"/>
      <c r="FP139" s="591"/>
      <c r="FQ139" s="591"/>
      <c r="FR139" s="591"/>
      <c r="FS139" s="591"/>
      <c r="FT139" s="591"/>
      <c r="FU139" s="591"/>
      <c r="FV139" s="591"/>
      <c r="FW139" s="591"/>
      <c r="FX139" s="591"/>
      <c r="FY139" s="591"/>
      <c r="FZ139" s="591"/>
      <c r="GA139" s="591"/>
      <c r="GB139" s="591"/>
      <c r="GC139" s="591"/>
      <c r="GD139" s="591"/>
      <c r="GE139" s="591"/>
      <c r="GF139" s="591"/>
      <c r="GG139" s="591"/>
      <c r="GH139" s="591"/>
      <c r="GI139" s="591"/>
      <c r="GJ139" s="591"/>
      <c r="GK139" s="591"/>
      <c r="GL139" s="591"/>
      <c r="GM139" s="591"/>
      <c r="GN139" s="591"/>
      <c r="GO139" s="591"/>
      <c r="GP139" s="591"/>
      <c r="GQ139" s="591"/>
      <c r="GR139" s="591"/>
      <c r="GS139" s="591"/>
      <c r="GT139" s="591"/>
      <c r="GU139" s="591"/>
      <c r="GV139" s="591"/>
      <c r="GW139" s="591"/>
      <c r="GX139" s="591"/>
      <c r="GY139" s="591"/>
      <c r="GZ139" s="591"/>
      <c r="HA139" s="591"/>
      <c r="HB139" s="591"/>
      <c r="HC139" s="591"/>
      <c r="HD139" s="591"/>
      <c r="HE139" s="591"/>
      <c r="HF139" s="591"/>
      <c r="HG139" s="591"/>
      <c r="HH139" s="591"/>
      <c r="HI139" s="591"/>
      <c r="HJ139" s="591"/>
      <c r="HK139" s="591"/>
      <c r="HL139" s="591"/>
      <c r="HM139" s="591"/>
      <c r="HN139" s="591"/>
      <c r="HO139" s="591"/>
      <c r="HP139" s="591"/>
      <c r="HQ139" s="591"/>
      <c r="HR139" s="591"/>
      <c r="HS139" s="591"/>
      <c r="HT139" s="591"/>
      <c r="HU139" s="591"/>
      <c r="HV139" s="591"/>
      <c r="HW139" s="591"/>
      <c r="HX139" s="591"/>
      <c r="HY139" s="591"/>
      <c r="HZ139" s="591"/>
      <c r="IA139" s="591"/>
      <c r="IB139" s="591"/>
      <c r="IC139" s="591"/>
      <c r="ID139" s="591"/>
      <c r="IE139" s="591"/>
      <c r="IF139" s="591"/>
      <c r="IG139" s="591"/>
      <c r="IH139" s="591"/>
      <c r="II139" s="591"/>
      <c r="IJ139" s="591"/>
      <c r="IK139" s="591"/>
      <c r="IL139" s="591"/>
      <c r="IM139" s="591"/>
      <c r="IN139" s="353"/>
      <c r="IO139" s="353"/>
    </row>
    <row r="140" spans="1:249" s="619" customFormat="1" ht="16.5">
      <c r="A140" s="964"/>
      <c r="B140" s="669"/>
      <c r="C140" s="669"/>
      <c r="D140" s="594"/>
      <c r="E140" s="965"/>
      <c r="J140" s="591"/>
      <c r="K140" s="591"/>
      <c r="L140" s="591"/>
      <c r="M140" s="591"/>
      <c r="N140" s="591"/>
      <c r="O140" s="591"/>
      <c r="P140" s="591"/>
      <c r="Q140" s="591"/>
      <c r="R140" s="591"/>
      <c r="S140" s="591"/>
      <c r="T140" s="591"/>
      <c r="U140" s="591"/>
      <c r="V140" s="591"/>
      <c r="W140" s="591"/>
      <c r="X140" s="591"/>
      <c r="Y140" s="591"/>
      <c r="Z140" s="591"/>
      <c r="AA140" s="591"/>
      <c r="AB140" s="591"/>
      <c r="AC140" s="591"/>
      <c r="AD140" s="591"/>
      <c r="AE140" s="591"/>
      <c r="AF140" s="591"/>
      <c r="AG140" s="591"/>
      <c r="AH140" s="591"/>
      <c r="AI140" s="591"/>
      <c r="AJ140" s="591"/>
      <c r="AK140" s="591"/>
      <c r="AL140" s="591"/>
      <c r="AM140" s="591"/>
      <c r="AN140" s="591"/>
      <c r="AO140" s="591"/>
      <c r="AP140" s="591"/>
      <c r="AQ140" s="591"/>
      <c r="AR140" s="591"/>
      <c r="AS140" s="591"/>
      <c r="AT140" s="591"/>
      <c r="AU140" s="591"/>
      <c r="AV140" s="591"/>
      <c r="AW140" s="591"/>
      <c r="AX140" s="591"/>
      <c r="AY140" s="591"/>
      <c r="AZ140" s="591"/>
      <c r="BA140" s="591"/>
      <c r="BB140" s="591"/>
      <c r="BC140" s="591"/>
      <c r="BD140" s="591"/>
      <c r="BE140" s="591"/>
      <c r="BF140" s="591"/>
      <c r="BG140" s="591"/>
      <c r="BH140" s="591"/>
      <c r="BI140" s="591"/>
      <c r="BJ140" s="591"/>
      <c r="BK140" s="591"/>
      <c r="BL140" s="591"/>
      <c r="BM140" s="591"/>
      <c r="BN140" s="591"/>
      <c r="BO140" s="591"/>
      <c r="BP140" s="591"/>
      <c r="BQ140" s="591"/>
      <c r="BR140" s="591"/>
      <c r="BS140" s="591"/>
      <c r="BT140" s="591"/>
      <c r="BU140" s="591"/>
      <c r="BV140" s="591"/>
      <c r="BW140" s="591"/>
      <c r="BX140" s="591"/>
      <c r="BY140" s="591"/>
      <c r="BZ140" s="591"/>
      <c r="CA140" s="591"/>
      <c r="CB140" s="591"/>
      <c r="CC140" s="591"/>
      <c r="CD140" s="591"/>
      <c r="CE140" s="591"/>
      <c r="CF140" s="591"/>
      <c r="CG140" s="591"/>
      <c r="CH140" s="591"/>
      <c r="CI140" s="591"/>
      <c r="CJ140" s="591"/>
      <c r="CK140" s="591"/>
      <c r="CL140" s="591"/>
      <c r="CM140" s="591"/>
      <c r="CN140" s="591"/>
      <c r="CO140" s="591"/>
      <c r="CP140" s="591"/>
      <c r="CQ140" s="591"/>
      <c r="CR140" s="591"/>
      <c r="CS140" s="591"/>
      <c r="CT140" s="591"/>
      <c r="CU140" s="591"/>
      <c r="CV140" s="591"/>
      <c r="CW140" s="591"/>
      <c r="CX140" s="591"/>
      <c r="CY140" s="591"/>
      <c r="CZ140" s="591"/>
      <c r="DA140" s="591"/>
      <c r="DB140" s="591"/>
      <c r="DC140" s="591"/>
      <c r="DD140" s="591"/>
      <c r="DE140" s="591"/>
      <c r="DF140" s="591"/>
      <c r="DG140" s="591"/>
      <c r="DH140" s="591"/>
      <c r="DI140" s="591"/>
      <c r="DJ140" s="591"/>
      <c r="DK140" s="591"/>
      <c r="DL140" s="591"/>
      <c r="DM140" s="591"/>
      <c r="DN140" s="591"/>
      <c r="DO140" s="591"/>
      <c r="DP140" s="591"/>
      <c r="DQ140" s="591"/>
      <c r="DR140" s="591"/>
      <c r="DS140" s="591"/>
      <c r="DT140" s="591"/>
      <c r="DU140" s="591"/>
      <c r="DV140" s="591"/>
      <c r="DW140" s="591"/>
      <c r="DX140" s="591"/>
      <c r="DY140" s="591"/>
      <c r="DZ140" s="591"/>
      <c r="EA140" s="591"/>
      <c r="EB140" s="591"/>
      <c r="EC140" s="591"/>
      <c r="ED140" s="591"/>
      <c r="EE140" s="591"/>
      <c r="EF140" s="591"/>
      <c r="EG140" s="591"/>
      <c r="EH140" s="591"/>
      <c r="EI140" s="591"/>
      <c r="EJ140" s="591"/>
      <c r="EK140" s="591"/>
      <c r="EL140" s="591"/>
      <c r="EM140" s="591"/>
      <c r="EN140" s="591"/>
      <c r="EO140" s="591"/>
      <c r="EP140" s="591"/>
      <c r="EQ140" s="591"/>
      <c r="ER140" s="591"/>
      <c r="ES140" s="591"/>
      <c r="ET140" s="591"/>
      <c r="EU140" s="591"/>
      <c r="EV140" s="591"/>
      <c r="EW140" s="591"/>
      <c r="EX140" s="591"/>
      <c r="EY140" s="591"/>
      <c r="EZ140" s="591"/>
      <c r="FA140" s="591"/>
      <c r="FB140" s="591"/>
      <c r="FC140" s="591"/>
      <c r="FD140" s="591"/>
      <c r="FE140" s="591"/>
      <c r="FF140" s="591"/>
      <c r="FG140" s="591"/>
      <c r="FH140" s="591"/>
      <c r="FI140" s="591"/>
      <c r="FJ140" s="591"/>
      <c r="FK140" s="591"/>
      <c r="FL140" s="591"/>
      <c r="FM140" s="591"/>
      <c r="FN140" s="591"/>
      <c r="FO140" s="591"/>
      <c r="FP140" s="591"/>
      <c r="FQ140" s="591"/>
      <c r="FR140" s="591"/>
      <c r="FS140" s="591"/>
      <c r="FT140" s="591"/>
      <c r="FU140" s="591"/>
      <c r="FV140" s="591"/>
      <c r="FW140" s="591"/>
      <c r="FX140" s="591"/>
      <c r="FY140" s="591"/>
      <c r="FZ140" s="591"/>
      <c r="GA140" s="591"/>
      <c r="GB140" s="591"/>
      <c r="GC140" s="591"/>
      <c r="GD140" s="591"/>
      <c r="GE140" s="591"/>
      <c r="GF140" s="591"/>
      <c r="GG140" s="591"/>
      <c r="GH140" s="591"/>
      <c r="GI140" s="591"/>
      <c r="GJ140" s="591"/>
      <c r="GK140" s="591"/>
      <c r="GL140" s="591"/>
      <c r="GM140" s="591"/>
      <c r="GN140" s="591"/>
      <c r="GO140" s="591"/>
      <c r="GP140" s="591"/>
      <c r="GQ140" s="591"/>
      <c r="GR140" s="591"/>
      <c r="GS140" s="591"/>
      <c r="GT140" s="591"/>
      <c r="GU140" s="591"/>
      <c r="GV140" s="591"/>
      <c r="GW140" s="591"/>
      <c r="GX140" s="591"/>
      <c r="GY140" s="591"/>
      <c r="GZ140" s="591"/>
      <c r="HA140" s="591"/>
      <c r="HB140" s="591"/>
      <c r="HC140" s="591"/>
      <c r="HD140" s="591"/>
      <c r="HE140" s="591"/>
      <c r="HF140" s="591"/>
      <c r="HG140" s="591"/>
      <c r="HH140" s="591"/>
      <c r="HI140" s="591"/>
      <c r="HJ140" s="591"/>
      <c r="HK140" s="591"/>
      <c r="HL140" s="591"/>
      <c r="HM140" s="591"/>
      <c r="HN140" s="591"/>
      <c r="HO140" s="591"/>
      <c r="HP140" s="591"/>
      <c r="HQ140" s="591"/>
      <c r="HR140" s="591"/>
      <c r="HS140" s="591"/>
      <c r="HT140" s="591"/>
      <c r="HU140" s="591"/>
      <c r="HV140" s="591"/>
      <c r="HW140" s="591"/>
      <c r="HX140" s="591"/>
      <c r="HY140" s="591"/>
      <c r="HZ140" s="591"/>
      <c r="IA140" s="591"/>
      <c r="IB140" s="591"/>
      <c r="IC140" s="591"/>
      <c r="ID140" s="591"/>
      <c r="IE140" s="591"/>
      <c r="IF140" s="591"/>
      <c r="IG140" s="591"/>
      <c r="IH140" s="591"/>
      <c r="II140" s="591"/>
      <c r="IJ140" s="591"/>
      <c r="IK140" s="591"/>
      <c r="IL140" s="591"/>
      <c r="IM140" s="591"/>
      <c r="IN140" s="353"/>
      <c r="IO140" s="353"/>
    </row>
    <row r="141" spans="1:249" s="619" customFormat="1" ht="16.5">
      <c r="A141" s="964"/>
      <c r="B141" s="669"/>
      <c r="C141" s="669"/>
      <c r="D141" s="594"/>
      <c r="E141" s="965"/>
      <c r="J141" s="591"/>
      <c r="K141" s="591"/>
      <c r="L141" s="591"/>
      <c r="M141" s="591"/>
      <c r="N141" s="591"/>
      <c r="O141" s="591"/>
      <c r="P141" s="591"/>
      <c r="Q141" s="591"/>
      <c r="R141" s="591"/>
      <c r="S141" s="591"/>
      <c r="T141" s="591"/>
      <c r="U141" s="591"/>
      <c r="V141" s="591"/>
      <c r="W141" s="591"/>
      <c r="X141" s="591"/>
      <c r="Y141" s="591"/>
      <c r="Z141" s="591"/>
      <c r="AA141" s="591"/>
      <c r="AB141" s="591"/>
      <c r="AC141" s="591"/>
      <c r="AD141" s="591"/>
      <c r="AE141" s="591"/>
      <c r="AF141" s="591"/>
      <c r="AG141" s="591"/>
      <c r="AH141" s="591"/>
      <c r="AI141" s="591"/>
      <c r="AJ141" s="591"/>
      <c r="AK141" s="591"/>
      <c r="AL141" s="591"/>
      <c r="AM141" s="591"/>
      <c r="AN141" s="591"/>
      <c r="AO141" s="591"/>
      <c r="AP141" s="591"/>
      <c r="AQ141" s="591"/>
      <c r="AR141" s="591"/>
      <c r="AS141" s="591"/>
      <c r="AT141" s="591"/>
      <c r="AU141" s="591"/>
      <c r="AV141" s="591"/>
      <c r="AW141" s="591"/>
      <c r="AX141" s="591"/>
      <c r="AY141" s="591"/>
      <c r="AZ141" s="591"/>
      <c r="BA141" s="591"/>
      <c r="BB141" s="591"/>
      <c r="BC141" s="591"/>
      <c r="BD141" s="591"/>
      <c r="BE141" s="591"/>
      <c r="BF141" s="591"/>
      <c r="BG141" s="591"/>
      <c r="BH141" s="591"/>
      <c r="BI141" s="591"/>
      <c r="BJ141" s="591"/>
      <c r="BK141" s="591"/>
      <c r="BL141" s="591"/>
      <c r="BM141" s="591"/>
      <c r="BN141" s="591"/>
      <c r="BO141" s="591"/>
      <c r="BP141" s="591"/>
      <c r="BQ141" s="591"/>
      <c r="BR141" s="591"/>
      <c r="BS141" s="591"/>
      <c r="BT141" s="591"/>
      <c r="BU141" s="591"/>
      <c r="BV141" s="591"/>
      <c r="BW141" s="591"/>
      <c r="BX141" s="591"/>
      <c r="BY141" s="591"/>
      <c r="BZ141" s="591"/>
      <c r="CA141" s="591"/>
      <c r="CB141" s="591"/>
      <c r="CC141" s="591"/>
      <c r="CD141" s="591"/>
      <c r="CE141" s="591"/>
      <c r="CF141" s="591"/>
      <c r="CG141" s="591"/>
      <c r="CH141" s="591"/>
      <c r="CI141" s="591"/>
      <c r="CJ141" s="591"/>
      <c r="CK141" s="591"/>
      <c r="CL141" s="591"/>
      <c r="CM141" s="591"/>
      <c r="CN141" s="591"/>
      <c r="CO141" s="591"/>
      <c r="CP141" s="591"/>
      <c r="CQ141" s="591"/>
      <c r="CR141" s="591"/>
      <c r="CS141" s="591"/>
      <c r="CT141" s="591"/>
      <c r="CU141" s="591"/>
      <c r="CV141" s="591"/>
      <c r="CW141" s="591"/>
      <c r="CX141" s="591"/>
      <c r="CY141" s="591"/>
      <c r="CZ141" s="591"/>
      <c r="DA141" s="591"/>
      <c r="DB141" s="591"/>
      <c r="DC141" s="591"/>
      <c r="DD141" s="591"/>
      <c r="DE141" s="591"/>
      <c r="DF141" s="591"/>
      <c r="DG141" s="591"/>
      <c r="DH141" s="591"/>
      <c r="DI141" s="591"/>
      <c r="DJ141" s="591"/>
      <c r="DK141" s="591"/>
      <c r="DL141" s="591"/>
      <c r="DM141" s="591"/>
      <c r="DN141" s="591"/>
      <c r="DO141" s="591"/>
      <c r="DP141" s="591"/>
      <c r="DQ141" s="591"/>
      <c r="DR141" s="591"/>
      <c r="DS141" s="591"/>
      <c r="DT141" s="591"/>
      <c r="DU141" s="591"/>
      <c r="DV141" s="591"/>
      <c r="DW141" s="591"/>
      <c r="DX141" s="591"/>
      <c r="DY141" s="591"/>
      <c r="DZ141" s="591"/>
      <c r="EA141" s="591"/>
      <c r="EB141" s="591"/>
      <c r="EC141" s="591"/>
      <c r="ED141" s="591"/>
      <c r="EE141" s="591"/>
      <c r="EF141" s="591"/>
      <c r="EG141" s="591"/>
      <c r="EH141" s="591"/>
      <c r="EI141" s="591"/>
      <c r="EJ141" s="591"/>
      <c r="EK141" s="591"/>
      <c r="EL141" s="591"/>
      <c r="EM141" s="591"/>
      <c r="EN141" s="591"/>
      <c r="EO141" s="591"/>
      <c r="EP141" s="591"/>
      <c r="EQ141" s="591"/>
      <c r="ER141" s="591"/>
      <c r="ES141" s="591"/>
      <c r="ET141" s="591"/>
      <c r="EU141" s="591"/>
      <c r="EV141" s="591"/>
      <c r="EW141" s="591"/>
      <c r="EX141" s="591"/>
      <c r="EY141" s="591"/>
      <c r="EZ141" s="591"/>
      <c r="FA141" s="591"/>
      <c r="FB141" s="591"/>
      <c r="FC141" s="591"/>
      <c r="FD141" s="591"/>
      <c r="FE141" s="591"/>
      <c r="FF141" s="591"/>
      <c r="FG141" s="591"/>
      <c r="FH141" s="591"/>
      <c r="FI141" s="591"/>
      <c r="FJ141" s="591"/>
      <c r="FK141" s="591"/>
      <c r="FL141" s="591"/>
      <c r="FM141" s="591"/>
      <c r="FN141" s="591"/>
      <c r="FO141" s="591"/>
      <c r="FP141" s="591"/>
      <c r="FQ141" s="591"/>
      <c r="FR141" s="591"/>
      <c r="FS141" s="591"/>
      <c r="FT141" s="591"/>
      <c r="FU141" s="591"/>
      <c r="FV141" s="591"/>
      <c r="FW141" s="591"/>
      <c r="FX141" s="591"/>
      <c r="FY141" s="591"/>
      <c r="FZ141" s="591"/>
      <c r="GA141" s="591"/>
      <c r="GB141" s="591"/>
      <c r="GC141" s="591"/>
      <c r="GD141" s="591"/>
      <c r="GE141" s="591"/>
      <c r="GF141" s="591"/>
      <c r="GG141" s="591"/>
      <c r="GH141" s="591"/>
      <c r="GI141" s="591"/>
      <c r="GJ141" s="591"/>
      <c r="GK141" s="591"/>
      <c r="GL141" s="591"/>
      <c r="GM141" s="591"/>
      <c r="GN141" s="591"/>
      <c r="GO141" s="591"/>
      <c r="GP141" s="591"/>
      <c r="GQ141" s="591"/>
      <c r="GR141" s="591"/>
      <c r="GS141" s="591"/>
      <c r="GT141" s="591"/>
      <c r="GU141" s="591"/>
      <c r="GV141" s="591"/>
      <c r="GW141" s="591"/>
      <c r="GX141" s="591"/>
      <c r="GY141" s="591"/>
      <c r="GZ141" s="591"/>
      <c r="HA141" s="591"/>
      <c r="HB141" s="591"/>
      <c r="HC141" s="591"/>
      <c r="HD141" s="591"/>
      <c r="HE141" s="591"/>
      <c r="HF141" s="591"/>
      <c r="HG141" s="591"/>
      <c r="HH141" s="591"/>
      <c r="HI141" s="591"/>
      <c r="HJ141" s="591"/>
      <c r="HK141" s="591"/>
      <c r="HL141" s="591"/>
      <c r="HM141" s="591"/>
      <c r="HN141" s="591"/>
      <c r="HO141" s="591"/>
      <c r="HP141" s="591"/>
      <c r="HQ141" s="591"/>
      <c r="HR141" s="591"/>
      <c r="HS141" s="591"/>
      <c r="HT141" s="591"/>
      <c r="HU141" s="591"/>
      <c r="HV141" s="591"/>
      <c r="HW141" s="591"/>
      <c r="HX141" s="591"/>
      <c r="HY141" s="591"/>
      <c r="HZ141" s="591"/>
      <c r="IA141" s="591"/>
      <c r="IB141" s="591"/>
      <c r="IC141" s="591"/>
      <c r="ID141" s="591"/>
      <c r="IE141" s="591"/>
      <c r="IF141" s="591"/>
      <c r="IG141" s="591"/>
      <c r="IH141" s="591"/>
      <c r="II141" s="591"/>
      <c r="IJ141" s="591"/>
      <c r="IK141" s="591"/>
      <c r="IL141" s="591"/>
      <c r="IM141" s="591"/>
      <c r="IN141" s="353"/>
      <c r="IO141" s="353"/>
    </row>
    <row r="142" spans="1:249" s="619" customFormat="1" ht="16.5">
      <c r="A142" s="964"/>
      <c r="B142" s="669"/>
      <c r="C142" s="669"/>
      <c r="D142" s="594"/>
      <c r="E142" s="965"/>
      <c r="J142" s="591"/>
      <c r="K142" s="591"/>
      <c r="L142" s="591"/>
      <c r="M142" s="591"/>
      <c r="N142" s="591"/>
      <c r="O142" s="591"/>
      <c r="P142" s="591"/>
      <c r="Q142" s="591"/>
      <c r="R142" s="591"/>
      <c r="S142" s="591"/>
      <c r="T142" s="591"/>
      <c r="U142" s="591"/>
      <c r="V142" s="591"/>
      <c r="W142" s="591"/>
      <c r="X142" s="591"/>
      <c r="Y142" s="591"/>
      <c r="Z142" s="591"/>
      <c r="AA142" s="591"/>
      <c r="AB142" s="591"/>
      <c r="AC142" s="591"/>
      <c r="AD142" s="591"/>
      <c r="AE142" s="591"/>
      <c r="AF142" s="591"/>
      <c r="AG142" s="591"/>
      <c r="AH142" s="591"/>
      <c r="AI142" s="591"/>
      <c r="AJ142" s="591"/>
      <c r="AK142" s="591"/>
      <c r="AL142" s="591"/>
      <c r="AM142" s="591"/>
      <c r="AN142" s="591"/>
      <c r="AO142" s="591"/>
      <c r="AP142" s="591"/>
      <c r="AQ142" s="591"/>
      <c r="AR142" s="591"/>
      <c r="AS142" s="591"/>
      <c r="AT142" s="591"/>
      <c r="AU142" s="591"/>
      <c r="AV142" s="591"/>
      <c r="AW142" s="591"/>
      <c r="AX142" s="591"/>
      <c r="AY142" s="591"/>
      <c r="AZ142" s="591"/>
      <c r="BA142" s="591"/>
      <c r="BB142" s="591"/>
      <c r="BC142" s="591"/>
      <c r="BD142" s="591"/>
      <c r="BE142" s="591"/>
      <c r="BF142" s="591"/>
      <c r="BG142" s="591"/>
      <c r="BH142" s="591"/>
      <c r="BI142" s="591"/>
      <c r="BJ142" s="591"/>
      <c r="BK142" s="591"/>
      <c r="BL142" s="591"/>
      <c r="BM142" s="591"/>
      <c r="BN142" s="591"/>
      <c r="BO142" s="591"/>
      <c r="BP142" s="591"/>
      <c r="BQ142" s="591"/>
      <c r="BR142" s="591"/>
      <c r="BS142" s="591"/>
      <c r="BT142" s="591"/>
      <c r="BU142" s="591"/>
      <c r="BV142" s="591"/>
      <c r="BW142" s="591"/>
      <c r="BX142" s="591"/>
      <c r="BY142" s="591"/>
      <c r="BZ142" s="591"/>
      <c r="CA142" s="591"/>
      <c r="CB142" s="591"/>
      <c r="CC142" s="591"/>
      <c r="CD142" s="591"/>
      <c r="CE142" s="591"/>
      <c r="CF142" s="591"/>
      <c r="CG142" s="591"/>
      <c r="CH142" s="591"/>
      <c r="CI142" s="591"/>
      <c r="CJ142" s="591"/>
      <c r="CK142" s="591"/>
      <c r="CL142" s="591"/>
      <c r="CM142" s="591"/>
      <c r="CN142" s="591"/>
      <c r="CO142" s="591"/>
      <c r="CP142" s="591"/>
      <c r="CQ142" s="591"/>
      <c r="CR142" s="591"/>
      <c r="CS142" s="591"/>
      <c r="CT142" s="591"/>
      <c r="CU142" s="591"/>
      <c r="CV142" s="591"/>
      <c r="CW142" s="591"/>
      <c r="CX142" s="591"/>
      <c r="CY142" s="591"/>
      <c r="CZ142" s="591"/>
      <c r="DA142" s="591"/>
      <c r="DB142" s="591"/>
      <c r="DC142" s="591"/>
      <c r="DD142" s="591"/>
      <c r="DE142" s="591"/>
      <c r="DF142" s="591"/>
      <c r="DG142" s="591"/>
      <c r="DH142" s="591"/>
      <c r="DI142" s="591"/>
      <c r="DJ142" s="591"/>
      <c r="DK142" s="591"/>
      <c r="DL142" s="591"/>
      <c r="DM142" s="591"/>
      <c r="DN142" s="591"/>
      <c r="DO142" s="591"/>
      <c r="DP142" s="591"/>
      <c r="DQ142" s="591"/>
      <c r="DR142" s="591"/>
      <c r="DS142" s="591"/>
      <c r="DT142" s="591"/>
      <c r="DU142" s="591"/>
      <c r="DV142" s="591"/>
      <c r="DW142" s="591"/>
      <c r="DX142" s="591"/>
      <c r="DY142" s="591"/>
      <c r="DZ142" s="591"/>
      <c r="EA142" s="591"/>
      <c r="EB142" s="591"/>
      <c r="EC142" s="591"/>
      <c r="ED142" s="591"/>
      <c r="EE142" s="591"/>
      <c r="EF142" s="591"/>
      <c r="EG142" s="591"/>
      <c r="EH142" s="591"/>
      <c r="EI142" s="591"/>
      <c r="EJ142" s="591"/>
      <c r="EK142" s="591"/>
      <c r="EL142" s="591"/>
      <c r="EM142" s="591"/>
      <c r="EN142" s="591"/>
      <c r="EO142" s="591"/>
      <c r="EP142" s="591"/>
      <c r="EQ142" s="591"/>
      <c r="ER142" s="591"/>
      <c r="ES142" s="591"/>
      <c r="ET142" s="591"/>
      <c r="EU142" s="591"/>
      <c r="EV142" s="591"/>
      <c r="EW142" s="591"/>
      <c r="EX142" s="591"/>
      <c r="EY142" s="591"/>
      <c r="EZ142" s="591"/>
      <c r="FA142" s="591"/>
      <c r="FB142" s="591"/>
      <c r="FC142" s="591"/>
      <c r="FD142" s="591"/>
      <c r="FE142" s="591"/>
      <c r="FF142" s="591"/>
      <c r="FG142" s="591"/>
      <c r="FH142" s="591"/>
      <c r="FI142" s="591"/>
      <c r="FJ142" s="591"/>
      <c r="FK142" s="591"/>
      <c r="FL142" s="591"/>
      <c r="FM142" s="591"/>
      <c r="FN142" s="591"/>
      <c r="FO142" s="591"/>
      <c r="FP142" s="591"/>
      <c r="FQ142" s="591"/>
      <c r="FR142" s="591"/>
      <c r="FS142" s="591"/>
      <c r="FT142" s="591"/>
      <c r="FU142" s="591"/>
      <c r="FV142" s="591"/>
      <c r="FW142" s="591"/>
      <c r="FX142" s="591"/>
      <c r="FY142" s="591"/>
      <c r="FZ142" s="591"/>
      <c r="GA142" s="591"/>
      <c r="GB142" s="591"/>
      <c r="GC142" s="591"/>
      <c r="GD142" s="591"/>
      <c r="GE142" s="591"/>
      <c r="GF142" s="591"/>
      <c r="GG142" s="591"/>
      <c r="GH142" s="591"/>
      <c r="GI142" s="591"/>
      <c r="GJ142" s="591"/>
      <c r="GK142" s="591"/>
      <c r="GL142" s="591"/>
      <c r="GM142" s="591"/>
      <c r="GN142" s="591"/>
      <c r="GO142" s="591"/>
      <c r="GP142" s="591"/>
      <c r="GQ142" s="591"/>
      <c r="GR142" s="591"/>
      <c r="GS142" s="591"/>
      <c r="GT142" s="591"/>
      <c r="GU142" s="591"/>
      <c r="GV142" s="591"/>
      <c r="GW142" s="591"/>
      <c r="GX142" s="591"/>
      <c r="GY142" s="591"/>
      <c r="GZ142" s="591"/>
      <c r="HA142" s="591"/>
      <c r="HB142" s="591"/>
      <c r="HC142" s="591"/>
      <c r="HD142" s="591"/>
      <c r="HE142" s="591"/>
      <c r="HF142" s="591"/>
      <c r="HG142" s="591"/>
      <c r="HH142" s="591"/>
      <c r="HI142" s="591"/>
      <c r="HJ142" s="591"/>
      <c r="HK142" s="591"/>
      <c r="HL142" s="591"/>
      <c r="HM142" s="591"/>
      <c r="HN142" s="591"/>
      <c r="HO142" s="591"/>
      <c r="HP142" s="591"/>
      <c r="HQ142" s="591"/>
      <c r="HR142" s="591"/>
      <c r="HS142" s="591"/>
      <c r="HT142" s="591"/>
      <c r="HU142" s="591"/>
      <c r="HV142" s="591"/>
      <c r="HW142" s="591"/>
      <c r="HX142" s="591"/>
      <c r="HY142" s="591"/>
      <c r="HZ142" s="591"/>
      <c r="IA142" s="591"/>
      <c r="IB142" s="591"/>
      <c r="IC142" s="591"/>
      <c r="ID142" s="591"/>
      <c r="IE142" s="591"/>
      <c r="IF142" s="591"/>
      <c r="IG142" s="591"/>
      <c r="IH142" s="591"/>
      <c r="II142" s="591"/>
      <c r="IJ142" s="591"/>
      <c r="IK142" s="591"/>
      <c r="IL142" s="591"/>
      <c r="IM142" s="591"/>
      <c r="IN142" s="353"/>
      <c r="IO142" s="353"/>
    </row>
    <row r="143" spans="1:249" s="619" customFormat="1" ht="16.5">
      <c r="A143" s="964"/>
      <c r="B143" s="669"/>
      <c r="C143" s="669"/>
      <c r="D143" s="594"/>
      <c r="E143" s="965"/>
      <c r="J143" s="591"/>
      <c r="K143" s="591"/>
      <c r="L143" s="591"/>
      <c r="M143" s="591"/>
      <c r="N143" s="591"/>
      <c r="O143" s="591"/>
      <c r="P143" s="591"/>
      <c r="Q143" s="591"/>
      <c r="R143" s="591"/>
      <c r="S143" s="591"/>
      <c r="T143" s="591"/>
      <c r="U143" s="591"/>
      <c r="V143" s="591"/>
      <c r="W143" s="591"/>
      <c r="X143" s="591"/>
      <c r="Y143" s="591"/>
      <c r="Z143" s="591"/>
      <c r="AA143" s="591"/>
      <c r="AB143" s="591"/>
      <c r="AC143" s="591"/>
      <c r="AD143" s="591"/>
      <c r="AE143" s="591"/>
      <c r="AF143" s="591"/>
      <c r="AG143" s="591"/>
      <c r="AH143" s="591"/>
      <c r="AI143" s="591"/>
      <c r="AJ143" s="591"/>
      <c r="AK143" s="591"/>
      <c r="AL143" s="591"/>
      <c r="AM143" s="591"/>
      <c r="AN143" s="591"/>
      <c r="AO143" s="591"/>
      <c r="AP143" s="591"/>
      <c r="AQ143" s="591"/>
      <c r="AR143" s="591"/>
      <c r="AS143" s="591"/>
      <c r="AT143" s="591"/>
      <c r="AU143" s="591"/>
      <c r="AV143" s="591"/>
      <c r="AW143" s="591"/>
      <c r="AX143" s="591"/>
      <c r="AY143" s="591"/>
      <c r="AZ143" s="591"/>
      <c r="BA143" s="591"/>
      <c r="BB143" s="591"/>
      <c r="BC143" s="591"/>
      <c r="BD143" s="591"/>
      <c r="BE143" s="591"/>
      <c r="BF143" s="591"/>
      <c r="BG143" s="591"/>
      <c r="BH143" s="591"/>
      <c r="BI143" s="591"/>
      <c r="BJ143" s="591"/>
      <c r="BK143" s="591"/>
      <c r="BL143" s="591"/>
      <c r="BM143" s="591"/>
      <c r="BN143" s="591"/>
      <c r="BO143" s="591"/>
      <c r="BP143" s="591"/>
      <c r="BQ143" s="591"/>
      <c r="BR143" s="591"/>
      <c r="BS143" s="591"/>
      <c r="BT143" s="591"/>
      <c r="BU143" s="591"/>
      <c r="BV143" s="591"/>
      <c r="BW143" s="591"/>
      <c r="BX143" s="591"/>
      <c r="BY143" s="591"/>
      <c r="BZ143" s="591"/>
      <c r="CA143" s="591"/>
      <c r="CB143" s="591"/>
      <c r="CC143" s="591"/>
      <c r="CD143" s="591"/>
      <c r="CE143" s="591"/>
      <c r="CF143" s="591"/>
      <c r="CG143" s="591"/>
      <c r="CH143" s="591"/>
      <c r="CI143" s="591"/>
      <c r="CJ143" s="591"/>
      <c r="CK143" s="591"/>
      <c r="CL143" s="591"/>
      <c r="CM143" s="591"/>
      <c r="CN143" s="591"/>
      <c r="CO143" s="591"/>
      <c r="CP143" s="591"/>
      <c r="CQ143" s="591"/>
      <c r="CR143" s="591"/>
      <c r="CS143" s="591"/>
      <c r="CT143" s="591"/>
      <c r="CU143" s="591"/>
      <c r="CV143" s="591"/>
      <c r="CW143" s="591"/>
      <c r="CX143" s="591"/>
      <c r="CY143" s="591"/>
      <c r="CZ143" s="591"/>
      <c r="DA143" s="591"/>
      <c r="DB143" s="591"/>
      <c r="DC143" s="591"/>
      <c r="DD143" s="591"/>
      <c r="DE143" s="591"/>
      <c r="DF143" s="591"/>
      <c r="DG143" s="591"/>
      <c r="DH143" s="591"/>
      <c r="DI143" s="591"/>
      <c r="DJ143" s="591"/>
      <c r="DK143" s="591"/>
      <c r="DL143" s="591"/>
      <c r="DM143" s="591"/>
      <c r="DN143" s="591"/>
      <c r="DO143" s="591"/>
      <c r="DP143" s="591"/>
      <c r="DQ143" s="591"/>
      <c r="DR143" s="591"/>
      <c r="DS143" s="591"/>
      <c r="DT143" s="591"/>
      <c r="DU143" s="591"/>
      <c r="DV143" s="591"/>
      <c r="DW143" s="591"/>
      <c r="DX143" s="591"/>
      <c r="DY143" s="591"/>
      <c r="DZ143" s="591"/>
      <c r="EA143" s="591"/>
      <c r="EB143" s="591"/>
      <c r="EC143" s="591"/>
      <c r="ED143" s="591"/>
      <c r="EE143" s="591"/>
      <c r="EF143" s="591"/>
      <c r="EG143" s="591"/>
      <c r="EH143" s="591"/>
      <c r="EI143" s="591"/>
      <c r="EJ143" s="591"/>
      <c r="EK143" s="591"/>
      <c r="EL143" s="591"/>
      <c r="EM143" s="591"/>
      <c r="EN143" s="591"/>
      <c r="EO143" s="591"/>
      <c r="EP143" s="591"/>
      <c r="EQ143" s="591"/>
      <c r="ER143" s="591"/>
      <c r="ES143" s="591"/>
      <c r="ET143" s="591"/>
      <c r="EU143" s="591"/>
      <c r="EV143" s="591"/>
      <c r="EW143" s="591"/>
      <c r="EX143" s="591"/>
      <c r="EY143" s="591"/>
      <c r="EZ143" s="591"/>
      <c r="FA143" s="591"/>
      <c r="FB143" s="591"/>
      <c r="FC143" s="591"/>
      <c r="FD143" s="591"/>
      <c r="FE143" s="591"/>
      <c r="FF143" s="591"/>
      <c r="FG143" s="591"/>
      <c r="FH143" s="591"/>
      <c r="FI143" s="591"/>
      <c r="FJ143" s="591"/>
      <c r="FK143" s="591"/>
      <c r="FL143" s="591"/>
      <c r="FM143" s="591"/>
      <c r="FN143" s="591"/>
      <c r="FO143" s="591"/>
      <c r="FP143" s="591"/>
      <c r="FQ143" s="591"/>
      <c r="FR143" s="591"/>
      <c r="FS143" s="591"/>
      <c r="FT143" s="591"/>
      <c r="FU143" s="591"/>
      <c r="FV143" s="591"/>
      <c r="FW143" s="591"/>
      <c r="FX143" s="591"/>
      <c r="FY143" s="591"/>
      <c r="FZ143" s="591"/>
      <c r="GA143" s="591"/>
      <c r="GB143" s="591"/>
      <c r="GC143" s="591"/>
      <c r="GD143" s="591"/>
      <c r="GE143" s="591"/>
      <c r="GF143" s="591"/>
      <c r="GG143" s="591"/>
      <c r="GH143" s="591"/>
      <c r="GI143" s="591"/>
      <c r="GJ143" s="591"/>
      <c r="GK143" s="591"/>
      <c r="GL143" s="591"/>
      <c r="GM143" s="591"/>
      <c r="GN143" s="591"/>
      <c r="GO143" s="591"/>
      <c r="GP143" s="591"/>
      <c r="GQ143" s="591"/>
      <c r="GR143" s="591"/>
      <c r="GS143" s="591"/>
      <c r="GT143" s="591"/>
      <c r="GU143" s="591"/>
      <c r="GV143" s="591"/>
      <c r="GW143" s="591"/>
      <c r="GX143" s="591"/>
      <c r="GY143" s="591"/>
      <c r="GZ143" s="591"/>
      <c r="HA143" s="591"/>
      <c r="HB143" s="591"/>
      <c r="HC143" s="591"/>
      <c r="HD143" s="591"/>
      <c r="HE143" s="591"/>
      <c r="HF143" s="591"/>
      <c r="HG143" s="591"/>
      <c r="HH143" s="591"/>
      <c r="HI143" s="591"/>
      <c r="HJ143" s="591"/>
      <c r="HK143" s="591"/>
      <c r="HL143" s="591"/>
      <c r="HM143" s="591"/>
      <c r="HN143" s="591"/>
      <c r="HO143" s="591"/>
      <c r="HP143" s="591"/>
      <c r="HQ143" s="591"/>
      <c r="HR143" s="591"/>
      <c r="HS143" s="591"/>
      <c r="HT143" s="591"/>
      <c r="HU143" s="591"/>
      <c r="HV143" s="591"/>
      <c r="HW143" s="591"/>
      <c r="HX143" s="591"/>
      <c r="HY143" s="591"/>
      <c r="HZ143" s="591"/>
      <c r="IA143" s="591"/>
      <c r="IB143" s="591"/>
      <c r="IC143" s="591"/>
      <c r="ID143" s="591"/>
      <c r="IE143" s="591"/>
      <c r="IF143" s="591"/>
      <c r="IG143" s="591"/>
      <c r="IH143" s="591"/>
      <c r="II143" s="591"/>
      <c r="IJ143" s="591"/>
      <c r="IK143" s="591"/>
      <c r="IL143" s="591"/>
      <c r="IM143" s="591"/>
      <c r="IN143" s="353"/>
      <c r="IO143" s="353"/>
    </row>
    <row r="144" spans="1:249" s="619" customFormat="1" ht="16.5">
      <c r="A144" s="964"/>
      <c r="B144" s="669"/>
      <c r="C144" s="669"/>
      <c r="D144" s="594"/>
      <c r="E144" s="965"/>
      <c r="J144" s="591"/>
      <c r="K144" s="591"/>
      <c r="L144" s="591"/>
      <c r="M144" s="591"/>
      <c r="N144" s="591"/>
      <c r="O144" s="591"/>
      <c r="P144" s="591"/>
      <c r="Q144" s="591"/>
      <c r="R144" s="591"/>
      <c r="S144" s="591"/>
      <c r="T144" s="591"/>
      <c r="U144" s="591"/>
      <c r="V144" s="591"/>
      <c r="W144" s="591"/>
      <c r="X144" s="591"/>
      <c r="Y144" s="591"/>
      <c r="Z144" s="591"/>
      <c r="AA144" s="591"/>
      <c r="AB144" s="591"/>
      <c r="AC144" s="591"/>
      <c r="AD144" s="591"/>
      <c r="AE144" s="591"/>
      <c r="AF144" s="591"/>
      <c r="AG144" s="591"/>
      <c r="AH144" s="591"/>
      <c r="AI144" s="591"/>
      <c r="AJ144" s="591"/>
      <c r="AK144" s="591"/>
      <c r="AL144" s="591"/>
      <c r="AM144" s="591"/>
      <c r="AN144" s="591"/>
      <c r="AO144" s="591"/>
      <c r="AP144" s="591"/>
      <c r="AQ144" s="591"/>
      <c r="AR144" s="591"/>
      <c r="AS144" s="591"/>
      <c r="AT144" s="591"/>
      <c r="AU144" s="591"/>
      <c r="AV144" s="591"/>
      <c r="AW144" s="591"/>
      <c r="AX144" s="591"/>
      <c r="AY144" s="591"/>
      <c r="AZ144" s="591"/>
      <c r="BA144" s="591"/>
      <c r="BB144" s="591"/>
      <c r="BC144" s="591"/>
      <c r="BD144" s="591"/>
      <c r="BE144" s="591"/>
      <c r="BF144" s="591"/>
      <c r="BG144" s="591"/>
      <c r="BH144" s="591"/>
      <c r="BI144" s="591"/>
      <c r="BJ144" s="591"/>
      <c r="BK144" s="591"/>
      <c r="BL144" s="591"/>
      <c r="BM144" s="591"/>
      <c r="BN144" s="591"/>
      <c r="BO144" s="591"/>
      <c r="BP144" s="591"/>
      <c r="BQ144" s="591"/>
      <c r="BR144" s="591"/>
      <c r="BS144" s="591"/>
      <c r="BT144" s="591"/>
      <c r="BU144" s="591"/>
      <c r="BV144" s="591"/>
      <c r="BW144" s="591"/>
      <c r="BX144" s="591"/>
      <c r="BY144" s="591"/>
      <c r="BZ144" s="591"/>
      <c r="CA144" s="591"/>
      <c r="CB144" s="591"/>
      <c r="CC144" s="591"/>
      <c r="CD144" s="591"/>
      <c r="CE144" s="591"/>
      <c r="CF144" s="591"/>
      <c r="CG144" s="591"/>
      <c r="CH144" s="591"/>
      <c r="CI144" s="591"/>
      <c r="CJ144" s="591"/>
      <c r="CK144" s="591"/>
      <c r="CL144" s="591"/>
      <c r="CM144" s="591"/>
      <c r="CN144" s="591"/>
      <c r="CO144" s="591"/>
      <c r="CP144" s="591"/>
      <c r="CQ144" s="591"/>
      <c r="CR144" s="591"/>
      <c r="CS144" s="591"/>
      <c r="CT144" s="591"/>
      <c r="CU144" s="591"/>
      <c r="CV144" s="591"/>
      <c r="CW144" s="591"/>
      <c r="CX144" s="591"/>
      <c r="CY144" s="591"/>
      <c r="CZ144" s="591"/>
      <c r="DA144" s="591"/>
      <c r="DB144" s="591"/>
      <c r="DC144" s="591"/>
      <c r="DD144" s="591"/>
      <c r="DE144" s="591"/>
      <c r="DF144" s="591"/>
      <c r="DG144" s="591"/>
      <c r="DH144" s="591"/>
      <c r="DI144" s="591"/>
      <c r="DJ144" s="591"/>
      <c r="DK144" s="591"/>
      <c r="DL144" s="591"/>
      <c r="DM144" s="591"/>
      <c r="DN144" s="591"/>
      <c r="DO144" s="591"/>
      <c r="DP144" s="591"/>
      <c r="DQ144" s="591"/>
      <c r="DR144" s="591"/>
      <c r="DS144" s="591"/>
      <c r="DT144" s="591"/>
      <c r="DU144" s="591"/>
      <c r="DV144" s="591"/>
      <c r="DW144" s="591"/>
      <c r="DX144" s="591"/>
      <c r="DY144" s="591"/>
      <c r="DZ144" s="591"/>
      <c r="EA144" s="591"/>
      <c r="EB144" s="591"/>
      <c r="EC144" s="591"/>
      <c r="ED144" s="591"/>
      <c r="EE144" s="591"/>
      <c r="EF144" s="591"/>
      <c r="EG144" s="591"/>
      <c r="EH144" s="591"/>
      <c r="EI144" s="591"/>
      <c r="EJ144" s="591"/>
      <c r="EK144" s="591"/>
      <c r="EL144" s="591"/>
      <c r="EM144" s="591"/>
      <c r="EN144" s="591"/>
      <c r="EO144" s="591"/>
      <c r="EP144" s="591"/>
      <c r="EQ144" s="591"/>
      <c r="ER144" s="591"/>
      <c r="ES144" s="591"/>
      <c r="ET144" s="591"/>
      <c r="EU144" s="591"/>
      <c r="EV144" s="591"/>
      <c r="EW144" s="591"/>
      <c r="EX144" s="591"/>
      <c r="EY144" s="591"/>
      <c r="EZ144" s="591"/>
      <c r="FA144" s="591"/>
      <c r="FB144" s="591"/>
      <c r="FC144" s="591"/>
      <c r="FD144" s="591"/>
      <c r="FE144" s="591"/>
      <c r="FF144" s="591"/>
      <c r="FG144" s="591"/>
      <c r="FH144" s="591"/>
      <c r="FI144" s="591"/>
      <c r="FJ144" s="591"/>
      <c r="FK144" s="591"/>
      <c r="FL144" s="591"/>
      <c r="FM144" s="591"/>
      <c r="FN144" s="591"/>
      <c r="FO144" s="591"/>
      <c r="FP144" s="591"/>
      <c r="FQ144" s="591"/>
      <c r="FR144" s="591"/>
      <c r="FS144" s="591"/>
      <c r="FT144" s="591"/>
      <c r="FU144" s="591"/>
      <c r="FV144" s="591"/>
      <c r="FW144" s="591"/>
      <c r="FX144" s="591"/>
      <c r="FY144" s="591"/>
      <c r="FZ144" s="591"/>
      <c r="GA144" s="591"/>
      <c r="GB144" s="591"/>
      <c r="GC144" s="591"/>
      <c r="GD144" s="591"/>
      <c r="GE144" s="591"/>
      <c r="GF144" s="591"/>
      <c r="GG144" s="591"/>
      <c r="GH144" s="591"/>
      <c r="GI144" s="591"/>
      <c r="GJ144" s="591"/>
      <c r="GK144" s="591"/>
      <c r="GL144" s="591"/>
      <c r="GM144" s="591"/>
      <c r="GN144" s="591"/>
      <c r="GO144" s="591"/>
      <c r="GP144" s="591"/>
      <c r="GQ144" s="591"/>
      <c r="GR144" s="591"/>
      <c r="GS144" s="591"/>
      <c r="GT144" s="591"/>
      <c r="GU144" s="591"/>
      <c r="GV144" s="591"/>
      <c r="GW144" s="591"/>
      <c r="GX144" s="591"/>
      <c r="GY144" s="591"/>
      <c r="GZ144" s="591"/>
      <c r="HA144" s="591"/>
      <c r="HB144" s="591"/>
      <c r="HC144" s="591"/>
      <c r="HD144" s="591"/>
      <c r="HE144" s="591"/>
      <c r="HF144" s="591"/>
      <c r="HG144" s="591"/>
      <c r="HH144" s="591"/>
      <c r="HI144" s="591"/>
      <c r="HJ144" s="591"/>
      <c r="HK144" s="591"/>
      <c r="HL144" s="591"/>
      <c r="HM144" s="591"/>
      <c r="HN144" s="591"/>
      <c r="HO144" s="591"/>
      <c r="HP144" s="591"/>
      <c r="HQ144" s="591"/>
      <c r="HR144" s="591"/>
      <c r="HS144" s="591"/>
      <c r="HT144" s="591"/>
      <c r="HU144" s="591"/>
      <c r="HV144" s="591"/>
      <c r="HW144" s="591"/>
      <c r="HX144" s="591"/>
      <c r="HY144" s="591"/>
      <c r="HZ144" s="591"/>
      <c r="IA144" s="591"/>
      <c r="IB144" s="591"/>
      <c r="IC144" s="591"/>
      <c r="ID144" s="591"/>
      <c r="IE144" s="591"/>
      <c r="IF144" s="591"/>
      <c r="IG144" s="591"/>
      <c r="IH144" s="591"/>
      <c r="II144" s="591"/>
      <c r="IJ144" s="591"/>
      <c r="IK144" s="591"/>
      <c r="IL144" s="591"/>
      <c r="IM144" s="591"/>
      <c r="IN144" s="353"/>
      <c r="IO144" s="353"/>
    </row>
    <row r="145" spans="1:249" s="619" customFormat="1" ht="16.5">
      <c r="A145" s="964"/>
      <c r="B145" s="669"/>
      <c r="C145" s="669"/>
      <c r="D145" s="594"/>
      <c r="E145" s="965"/>
      <c r="J145" s="591"/>
      <c r="K145" s="591"/>
      <c r="L145" s="591"/>
      <c r="M145" s="591"/>
      <c r="N145" s="591"/>
      <c r="O145" s="591"/>
      <c r="P145" s="591"/>
      <c r="Q145" s="591"/>
      <c r="R145" s="591"/>
      <c r="S145" s="591"/>
      <c r="T145" s="591"/>
      <c r="U145" s="591"/>
      <c r="V145" s="591"/>
      <c r="W145" s="591"/>
      <c r="X145" s="591"/>
      <c r="Y145" s="591"/>
      <c r="Z145" s="591"/>
      <c r="AA145" s="591"/>
      <c r="AB145" s="591"/>
      <c r="AC145" s="591"/>
      <c r="AD145" s="591"/>
      <c r="AE145" s="591"/>
      <c r="AF145" s="591"/>
      <c r="AG145" s="591"/>
      <c r="AH145" s="591"/>
      <c r="AI145" s="591"/>
      <c r="AJ145" s="591"/>
      <c r="AK145" s="591"/>
      <c r="AL145" s="591"/>
      <c r="AM145" s="591"/>
      <c r="AN145" s="591"/>
      <c r="AO145" s="591"/>
      <c r="AP145" s="591"/>
      <c r="AQ145" s="591"/>
      <c r="AR145" s="591"/>
      <c r="AS145" s="591"/>
      <c r="AT145" s="591"/>
      <c r="AU145" s="591"/>
      <c r="AV145" s="591"/>
      <c r="AW145" s="591"/>
      <c r="AX145" s="591"/>
      <c r="AY145" s="591"/>
      <c r="AZ145" s="591"/>
      <c r="BA145" s="591"/>
      <c r="BB145" s="591"/>
      <c r="BC145" s="591"/>
      <c r="BD145" s="591"/>
      <c r="BE145" s="591"/>
      <c r="BF145" s="591"/>
      <c r="BG145" s="591"/>
      <c r="BH145" s="591"/>
      <c r="BI145" s="591"/>
      <c r="BJ145" s="591"/>
      <c r="BK145" s="591"/>
      <c r="BL145" s="591"/>
      <c r="BM145" s="591"/>
      <c r="BN145" s="591"/>
      <c r="BO145" s="591"/>
      <c r="BP145" s="591"/>
      <c r="BQ145" s="591"/>
      <c r="BR145" s="591"/>
      <c r="BS145" s="591"/>
      <c r="BT145" s="591"/>
      <c r="BU145" s="591"/>
      <c r="BV145" s="591"/>
      <c r="BW145" s="591"/>
      <c r="BX145" s="591"/>
      <c r="BY145" s="591"/>
      <c r="BZ145" s="591"/>
      <c r="CA145" s="591"/>
      <c r="CB145" s="591"/>
      <c r="CC145" s="591"/>
      <c r="CD145" s="591"/>
      <c r="CE145" s="591"/>
      <c r="CF145" s="591"/>
      <c r="CG145" s="591"/>
      <c r="CH145" s="591"/>
      <c r="CI145" s="591"/>
      <c r="CJ145" s="591"/>
      <c r="CK145" s="591"/>
      <c r="CL145" s="591"/>
      <c r="CM145" s="591"/>
      <c r="CN145" s="591"/>
      <c r="CO145" s="591"/>
      <c r="CP145" s="591"/>
      <c r="CQ145" s="591"/>
      <c r="CR145" s="591"/>
      <c r="CS145" s="591"/>
      <c r="CT145" s="591"/>
      <c r="CU145" s="591"/>
      <c r="CV145" s="591"/>
      <c r="CW145" s="591"/>
      <c r="CX145" s="591"/>
      <c r="CY145" s="591"/>
      <c r="CZ145" s="591"/>
      <c r="DA145" s="591"/>
      <c r="DB145" s="591"/>
      <c r="DC145" s="591"/>
      <c r="DD145" s="591"/>
      <c r="DE145" s="591"/>
      <c r="DF145" s="591"/>
      <c r="DG145" s="591"/>
      <c r="DH145" s="591"/>
      <c r="DI145" s="591"/>
      <c r="DJ145" s="591"/>
      <c r="DK145" s="591"/>
      <c r="DL145" s="591"/>
      <c r="DM145" s="591"/>
      <c r="DN145" s="591"/>
      <c r="DO145" s="591"/>
      <c r="DP145" s="591"/>
      <c r="DQ145" s="591"/>
      <c r="DR145" s="591"/>
      <c r="DS145" s="591"/>
      <c r="DT145" s="591"/>
      <c r="DU145" s="591"/>
      <c r="DV145" s="591"/>
      <c r="DW145" s="591"/>
      <c r="DX145" s="591"/>
      <c r="DY145" s="591"/>
      <c r="DZ145" s="591"/>
      <c r="EA145" s="591"/>
      <c r="EB145" s="591"/>
      <c r="EC145" s="591"/>
      <c r="ED145" s="591"/>
      <c r="EE145" s="591"/>
      <c r="EF145" s="591"/>
      <c r="EG145" s="591"/>
      <c r="EH145" s="591"/>
      <c r="EI145" s="591"/>
      <c r="EJ145" s="591"/>
      <c r="EK145" s="591"/>
      <c r="EL145" s="591"/>
      <c r="EM145" s="591"/>
      <c r="EN145" s="591"/>
      <c r="EO145" s="591"/>
      <c r="EP145" s="591"/>
      <c r="EQ145" s="591"/>
      <c r="ER145" s="591"/>
      <c r="ES145" s="591"/>
      <c r="ET145" s="591"/>
      <c r="EU145" s="591"/>
      <c r="EV145" s="591"/>
      <c r="EW145" s="591"/>
      <c r="EX145" s="591"/>
      <c r="EY145" s="591"/>
      <c r="EZ145" s="591"/>
      <c r="FA145" s="591"/>
      <c r="FB145" s="591"/>
      <c r="FC145" s="591"/>
      <c r="FD145" s="591"/>
      <c r="FE145" s="591"/>
      <c r="FF145" s="591"/>
      <c r="FG145" s="591"/>
      <c r="FH145" s="591"/>
      <c r="FI145" s="591"/>
      <c r="FJ145" s="591"/>
      <c r="FK145" s="591"/>
      <c r="FL145" s="591"/>
      <c r="FM145" s="591"/>
      <c r="FN145" s="591"/>
      <c r="FO145" s="591"/>
      <c r="FP145" s="591"/>
      <c r="FQ145" s="591"/>
      <c r="FR145" s="591"/>
      <c r="FS145" s="591"/>
      <c r="FT145" s="591"/>
      <c r="FU145" s="591"/>
      <c r="FV145" s="591"/>
      <c r="FW145" s="591"/>
      <c r="FX145" s="591"/>
      <c r="FY145" s="591"/>
      <c r="FZ145" s="591"/>
      <c r="GA145" s="591"/>
      <c r="GB145" s="591"/>
      <c r="GC145" s="591"/>
      <c r="GD145" s="591"/>
      <c r="GE145" s="591"/>
      <c r="GF145" s="591"/>
      <c r="GG145" s="591"/>
      <c r="GH145" s="591"/>
      <c r="GI145" s="591"/>
      <c r="GJ145" s="591"/>
      <c r="GK145" s="591"/>
      <c r="GL145" s="591"/>
      <c r="GM145" s="591"/>
      <c r="GN145" s="591"/>
      <c r="GO145" s="591"/>
      <c r="GP145" s="591"/>
      <c r="GQ145" s="591"/>
      <c r="GR145" s="591"/>
      <c r="GS145" s="591"/>
      <c r="GT145" s="591"/>
      <c r="GU145" s="591"/>
      <c r="GV145" s="591"/>
      <c r="GW145" s="591"/>
      <c r="GX145" s="591"/>
      <c r="GY145" s="591"/>
      <c r="GZ145" s="591"/>
      <c r="HA145" s="591"/>
      <c r="HB145" s="591"/>
      <c r="HC145" s="591"/>
      <c r="HD145" s="591"/>
      <c r="HE145" s="591"/>
      <c r="HF145" s="591"/>
      <c r="HG145" s="591"/>
      <c r="HH145" s="591"/>
      <c r="HI145" s="591"/>
      <c r="HJ145" s="591"/>
      <c r="HK145" s="591"/>
      <c r="HL145" s="591"/>
      <c r="HM145" s="591"/>
      <c r="HN145" s="591"/>
      <c r="HO145" s="591"/>
      <c r="HP145" s="591"/>
      <c r="HQ145" s="591"/>
      <c r="HR145" s="591"/>
      <c r="HS145" s="591"/>
      <c r="HT145" s="591"/>
      <c r="HU145" s="591"/>
      <c r="HV145" s="591"/>
      <c r="HW145" s="591"/>
      <c r="HX145" s="591"/>
      <c r="HY145" s="591"/>
      <c r="HZ145" s="591"/>
      <c r="IA145" s="591"/>
      <c r="IB145" s="591"/>
      <c r="IC145" s="591"/>
      <c r="ID145" s="591"/>
      <c r="IE145" s="591"/>
      <c r="IF145" s="591"/>
      <c r="IG145" s="591"/>
      <c r="IH145" s="591"/>
      <c r="II145" s="591"/>
      <c r="IJ145" s="591"/>
      <c r="IK145" s="591"/>
      <c r="IL145" s="591"/>
      <c r="IM145" s="591"/>
      <c r="IN145" s="353"/>
      <c r="IO145" s="353"/>
    </row>
    <row r="146" spans="1:249" s="619" customFormat="1" ht="16.5">
      <c r="A146" s="964"/>
      <c r="B146" s="669"/>
      <c r="C146" s="669"/>
      <c r="D146" s="594"/>
      <c r="E146" s="965"/>
      <c r="J146" s="591"/>
      <c r="K146" s="591"/>
      <c r="L146" s="591"/>
      <c r="M146" s="591"/>
      <c r="N146" s="591"/>
      <c r="O146" s="591"/>
      <c r="P146" s="591"/>
      <c r="Q146" s="591"/>
      <c r="R146" s="591"/>
      <c r="S146" s="591"/>
      <c r="T146" s="591"/>
      <c r="U146" s="591"/>
      <c r="V146" s="591"/>
      <c r="W146" s="591"/>
      <c r="X146" s="591"/>
      <c r="Y146" s="591"/>
      <c r="Z146" s="591"/>
      <c r="AA146" s="591"/>
      <c r="AB146" s="591"/>
      <c r="AC146" s="591"/>
      <c r="AD146" s="591"/>
      <c r="AE146" s="591"/>
      <c r="AF146" s="591"/>
      <c r="AG146" s="591"/>
      <c r="AH146" s="591"/>
      <c r="AI146" s="591"/>
      <c r="AJ146" s="591"/>
      <c r="AK146" s="591"/>
      <c r="AL146" s="591"/>
      <c r="AM146" s="591"/>
      <c r="AN146" s="591"/>
      <c r="AO146" s="591"/>
      <c r="AP146" s="591"/>
      <c r="AQ146" s="591"/>
      <c r="AR146" s="591"/>
      <c r="AS146" s="591"/>
      <c r="AT146" s="591"/>
      <c r="AU146" s="591"/>
      <c r="AV146" s="591"/>
      <c r="AW146" s="591"/>
      <c r="AX146" s="591"/>
      <c r="AY146" s="591"/>
      <c r="AZ146" s="591"/>
      <c r="BA146" s="591"/>
      <c r="BB146" s="591"/>
      <c r="BC146" s="591"/>
      <c r="BD146" s="591"/>
      <c r="BE146" s="591"/>
      <c r="BF146" s="591"/>
      <c r="BG146" s="591"/>
      <c r="BH146" s="591"/>
      <c r="BI146" s="591"/>
      <c r="BJ146" s="591"/>
      <c r="BK146" s="591"/>
      <c r="BL146" s="591"/>
      <c r="BM146" s="591"/>
      <c r="BN146" s="591"/>
      <c r="BO146" s="591"/>
      <c r="BP146" s="591"/>
      <c r="BQ146" s="591"/>
      <c r="BR146" s="591"/>
      <c r="BS146" s="591"/>
      <c r="BT146" s="591"/>
      <c r="BU146" s="591"/>
      <c r="BV146" s="591"/>
      <c r="BW146" s="591"/>
      <c r="BX146" s="591"/>
      <c r="BY146" s="591"/>
      <c r="BZ146" s="591"/>
      <c r="CA146" s="591"/>
      <c r="CB146" s="591"/>
      <c r="CC146" s="591"/>
      <c r="CD146" s="591"/>
      <c r="CE146" s="591"/>
      <c r="CF146" s="591"/>
      <c r="CG146" s="591"/>
      <c r="CH146" s="591"/>
      <c r="CI146" s="591"/>
      <c r="CJ146" s="591"/>
      <c r="CK146" s="591"/>
      <c r="CL146" s="591"/>
      <c r="CM146" s="591"/>
      <c r="CN146" s="591"/>
      <c r="CO146" s="591"/>
      <c r="CP146" s="591"/>
      <c r="CQ146" s="591"/>
      <c r="CR146" s="591"/>
      <c r="CS146" s="591"/>
      <c r="CT146" s="591"/>
      <c r="CU146" s="591"/>
      <c r="CV146" s="591"/>
      <c r="CW146" s="591"/>
      <c r="CX146" s="591"/>
      <c r="CY146" s="591"/>
      <c r="CZ146" s="591"/>
      <c r="DA146" s="591"/>
      <c r="DB146" s="591"/>
      <c r="DC146" s="591"/>
      <c r="DD146" s="591"/>
      <c r="DE146" s="591"/>
      <c r="DF146" s="591"/>
      <c r="DG146" s="591"/>
      <c r="DH146" s="591"/>
      <c r="DI146" s="591"/>
      <c r="DJ146" s="591"/>
      <c r="DK146" s="591"/>
      <c r="DL146" s="591"/>
      <c r="DM146" s="591"/>
      <c r="DN146" s="591"/>
      <c r="DO146" s="591"/>
      <c r="DP146" s="591"/>
      <c r="DQ146" s="591"/>
      <c r="DR146" s="591"/>
      <c r="DS146" s="591"/>
      <c r="DT146" s="591"/>
      <c r="DU146" s="591"/>
      <c r="DV146" s="591"/>
      <c r="DW146" s="591"/>
      <c r="DX146" s="591"/>
      <c r="DY146" s="591"/>
      <c r="DZ146" s="591"/>
      <c r="EA146" s="591"/>
      <c r="EB146" s="591"/>
      <c r="EC146" s="591"/>
      <c r="ED146" s="591"/>
      <c r="EE146" s="591"/>
      <c r="EF146" s="591"/>
      <c r="EG146" s="591"/>
      <c r="EH146" s="591"/>
      <c r="EI146" s="591"/>
      <c r="EJ146" s="591"/>
      <c r="EK146" s="591"/>
      <c r="EL146" s="591"/>
      <c r="EM146" s="591"/>
      <c r="EN146" s="591"/>
      <c r="EO146" s="591"/>
      <c r="EP146" s="591"/>
      <c r="EQ146" s="591"/>
      <c r="ER146" s="591"/>
      <c r="ES146" s="591"/>
      <c r="ET146" s="591"/>
      <c r="EU146" s="591"/>
      <c r="EV146" s="591"/>
      <c r="EW146" s="591"/>
      <c r="EX146" s="591"/>
      <c r="EY146" s="591"/>
      <c r="EZ146" s="591"/>
      <c r="FA146" s="591"/>
      <c r="FB146" s="591"/>
      <c r="FC146" s="591"/>
      <c r="FD146" s="591"/>
      <c r="FE146" s="591"/>
      <c r="FF146" s="591"/>
      <c r="FG146" s="591"/>
      <c r="FH146" s="591"/>
      <c r="FI146" s="591"/>
      <c r="FJ146" s="591"/>
      <c r="FK146" s="591"/>
      <c r="FL146" s="591"/>
      <c r="FM146" s="591"/>
      <c r="FN146" s="591"/>
      <c r="FO146" s="591"/>
      <c r="FP146" s="591"/>
      <c r="FQ146" s="591"/>
      <c r="FR146" s="591"/>
      <c r="FS146" s="591"/>
      <c r="FT146" s="591"/>
      <c r="FU146" s="591"/>
      <c r="FV146" s="591"/>
      <c r="FW146" s="591"/>
      <c r="FX146" s="591"/>
      <c r="FY146" s="591"/>
      <c r="FZ146" s="591"/>
      <c r="GA146" s="591"/>
      <c r="GB146" s="591"/>
      <c r="GC146" s="591"/>
      <c r="GD146" s="591"/>
      <c r="GE146" s="591"/>
      <c r="GF146" s="591"/>
      <c r="GG146" s="591"/>
      <c r="GH146" s="591"/>
      <c r="GI146" s="591"/>
      <c r="GJ146" s="591"/>
      <c r="GK146" s="591"/>
      <c r="GL146" s="591"/>
      <c r="GM146" s="591"/>
      <c r="GN146" s="591"/>
      <c r="GO146" s="591"/>
      <c r="GP146" s="591"/>
      <c r="GQ146" s="591"/>
      <c r="GR146" s="591"/>
      <c r="GS146" s="591"/>
      <c r="GT146" s="591"/>
      <c r="GU146" s="591"/>
      <c r="GV146" s="591"/>
      <c r="GW146" s="591"/>
      <c r="GX146" s="591"/>
      <c r="GY146" s="591"/>
      <c r="GZ146" s="591"/>
      <c r="HA146" s="591"/>
      <c r="HB146" s="591"/>
      <c r="HC146" s="591"/>
      <c r="HD146" s="591"/>
      <c r="HE146" s="591"/>
      <c r="HF146" s="591"/>
      <c r="HG146" s="591"/>
      <c r="HH146" s="591"/>
      <c r="HI146" s="591"/>
      <c r="HJ146" s="591"/>
      <c r="HK146" s="591"/>
      <c r="HL146" s="591"/>
      <c r="HM146" s="591"/>
      <c r="HN146" s="591"/>
      <c r="HO146" s="591"/>
      <c r="HP146" s="591"/>
      <c r="HQ146" s="591"/>
      <c r="HR146" s="591"/>
      <c r="HS146" s="591"/>
      <c r="HT146" s="591"/>
      <c r="HU146" s="591"/>
      <c r="HV146" s="591"/>
      <c r="HW146" s="591"/>
      <c r="HX146" s="591"/>
      <c r="HY146" s="591"/>
      <c r="HZ146" s="591"/>
      <c r="IA146" s="591"/>
      <c r="IB146" s="591"/>
      <c r="IC146" s="591"/>
      <c r="ID146" s="591"/>
      <c r="IE146" s="591"/>
      <c r="IF146" s="591"/>
      <c r="IG146" s="591"/>
      <c r="IH146" s="591"/>
      <c r="II146" s="591"/>
      <c r="IJ146" s="591"/>
      <c r="IK146" s="591"/>
      <c r="IL146" s="591"/>
      <c r="IM146" s="591"/>
      <c r="IN146" s="353"/>
      <c r="IO146" s="353"/>
    </row>
    <row r="147" spans="1:249" s="619" customFormat="1" ht="16.5">
      <c r="A147" s="964"/>
      <c r="B147" s="669"/>
      <c r="C147" s="669"/>
      <c r="D147" s="594"/>
      <c r="E147" s="965"/>
      <c r="J147" s="591"/>
      <c r="K147" s="591"/>
      <c r="L147" s="591"/>
      <c r="M147" s="591"/>
      <c r="N147" s="591"/>
      <c r="O147" s="591"/>
      <c r="P147" s="591"/>
      <c r="Q147" s="591"/>
      <c r="R147" s="591"/>
      <c r="S147" s="591"/>
      <c r="T147" s="591"/>
      <c r="U147" s="591"/>
      <c r="V147" s="591"/>
      <c r="W147" s="591"/>
      <c r="X147" s="591"/>
      <c r="Y147" s="591"/>
      <c r="Z147" s="591"/>
      <c r="AA147" s="591"/>
      <c r="AB147" s="591"/>
      <c r="AC147" s="591"/>
      <c r="AD147" s="591"/>
      <c r="AE147" s="591"/>
      <c r="AF147" s="591"/>
      <c r="AG147" s="591"/>
      <c r="AH147" s="591"/>
      <c r="AI147" s="591"/>
      <c r="AJ147" s="591"/>
      <c r="AK147" s="591"/>
      <c r="AL147" s="591"/>
      <c r="AM147" s="591"/>
      <c r="AN147" s="591"/>
      <c r="AO147" s="591"/>
      <c r="AP147" s="591"/>
      <c r="AQ147" s="591"/>
      <c r="AR147" s="591"/>
      <c r="AS147" s="591"/>
      <c r="AT147" s="591"/>
      <c r="AU147" s="591"/>
      <c r="AV147" s="591"/>
      <c r="AW147" s="591"/>
      <c r="AX147" s="591"/>
      <c r="AY147" s="591"/>
      <c r="AZ147" s="591"/>
      <c r="BA147" s="591"/>
      <c r="BB147" s="591"/>
      <c r="BC147" s="591"/>
      <c r="BD147" s="591"/>
      <c r="BE147" s="591"/>
      <c r="BF147" s="591"/>
      <c r="BG147" s="591"/>
      <c r="BH147" s="591"/>
      <c r="BI147" s="591"/>
      <c r="BJ147" s="591"/>
      <c r="BK147" s="591"/>
      <c r="BL147" s="591"/>
      <c r="BM147" s="591"/>
      <c r="BN147" s="591"/>
      <c r="BO147" s="591"/>
      <c r="BP147" s="591"/>
      <c r="BQ147" s="591"/>
      <c r="BR147" s="591"/>
      <c r="BS147" s="591"/>
      <c r="BT147" s="591"/>
      <c r="BU147" s="591"/>
      <c r="BV147" s="591"/>
      <c r="BW147" s="591"/>
      <c r="BX147" s="591"/>
      <c r="BY147" s="591"/>
      <c r="BZ147" s="591"/>
      <c r="CA147" s="591"/>
      <c r="CB147" s="591"/>
      <c r="CC147" s="591"/>
      <c r="CD147" s="591"/>
      <c r="CE147" s="591"/>
      <c r="CF147" s="591"/>
      <c r="CG147" s="591"/>
      <c r="CH147" s="591"/>
      <c r="CI147" s="591"/>
      <c r="CJ147" s="591"/>
      <c r="CK147" s="591"/>
      <c r="CL147" s="591"/>
      <c r="CM147" s="591"/>
      <c r="CN147" s="591"/>
      <c r="CO147" s="591"/>
      <c r="CP147" s="591"/>
      <c r="CQ147" s="591"/>
      <c r="CR147" s="591"/>
      <c r="CS147" s="591"/>
      <c r="CT147" s="591"/>
      <c r="CU147" s="591"/>
      <c r="CV147" s="591"/>
      <c r="CW147" s="591"/>
      <c r="CX147" s="591"/>
      <c r="CY147" s="591"/>
      <c r="CZ147" s="591"/>
      <c r="DA147" s="591"/>
      <c r="DB147" s="591"/>
      <c r="DC147" s="591"/>
      <c r="DD147" s="591"/>
      <c r="DE147" s="591"/>
      <c r="DF147" s="591"/>
      <c r="DG147" s="591"/>
      <c r="DH147" s="591"/>
      <c r="DI147" s="591"/>
      <c r="DJ147" s="591"/>
      <c r="DK147" s="591"/>
      <c r="DL147" s="591"/>
      <c r="DM147" s="591"/>
      <c r="DN147" s="591"/>
      <c r="DO147" s="591"/>
      <c r="DP147" s="591"/>
      <c r="DQ147" s="591"/>
      <c r="DR147" s="591"/>
      <c r="DS147" s="591"/>
      <c r="DT147" s="591"/>
      <c r="DU147" s="591"/>
      <c r="DV147" s="591"/>
      <c r="DW147" s="591"/>
      <c r="DX147" s="591"/>
      <c r="DY147" s="591"/>
      <c r="DZ147" s="591"/>
      <c r="EA147" s="591"/>
      <c r="EB147" s="591"/>
      <c r="EC147" s="591"/>
      <c r="ED147" s="591"/>
      <c r="EE147" s="591"/>
      <c r="EF147" s="591"/>
      <c r="EG147" s="591"/>
      <c r="EH147" s="591"/>
      <c r="EI147" s="591"/>
      <c r="EJ147" s="591"/>
      <c r="EK147" s="591"/>
      <c r="EL147" s="591"/>
      <c r="EM147" s="591"/>
      <c r="EN147" s="591"/>
      <c r="EO147" s="591"/>
      <c r="EP147" s="591"/>
      <c r="EQ147" s="591"/>
      <c r="ER147" s="591"/>
      <c r="ES147" s="591"/>
      <c r="ET147" s="591"/>
      <c r="EU147" s="591"/>
      <c r="EV147" s="591"/>
      <c r="EW147" s="591"/>
      <c r="EX147" s="591"/>
      <c r="EY147" s="591"/>
      <c r="EZ147" s="591"/>
      <c r="FA147" s="591"/>
      <c r="FB147" s="591"/>
      <c r="FC147" s="591"/>
      <c r="FD147" s="591"/>
      <c r="FE147" s="591"/>
      <c r="FF147" s="591"/>
      <c r="FG147" s="591"/>
      <c r="FH147" s="591"/>
      <c r="FI147" s="591"/>
      <c r="FJ147" s="591"/>
      <c r="FK147" s="591"/>
      <c r="FL147" s="591"/>
      <c r="FM147" s="591"/>
      <c r="FN147" s="591"/>
      <c r="FO147" s="591"/>
      <c r="FP147" s="591"/>
      <c r="FQ147" s="591"/>
      <c r="FR147" s="591"/>
      <c r="FS147" s="591"/>
      <c r="FT147" s="591"/>
      <c r="FU147" s="591"/>
      <c r="FV147" s="591"/>
      <c r="FW147" s="591"/>
      <c r="FX147" s="591"/>
      <c r="FY147" s="591"/>
      <c r="FZ147" s="591"/>
      <c r="GA147" s="591"/>
      <c r="GB147" s="591"/>
      <c r="GC147" s="591"/>
      <c r="GD147" s="591"/>
      <c r="GE147" s="591"/>
      <c r="GF147" s="591"/>
      <c r="GG147" s="591"/>
      <c r="GH147" s="591"/>
      <c r="GI147" s="591"/>
      <c r="GJ147" s="591"/>
      <c r="GK147" s="591"/>
      <c r="GL147" s="591"/>
      <c r="GM147" s="591"/>
      <c r="GN147" s="591"/>
      <c r="GO147" s="591"/>
      <c r="GP147" s="591"/>
      <c r="GQ147" s="591"/>
      <c r="GR147" s="591"/>
      <c r="GS147" s="591"/>
      <c r="GT147" s="591"/>
      <c r="GU147" s="591"/>
      <c r="GV147" s="591"/>
      <c r="GW147" s="591"/>
      <c r="GX147" s="591"/>
      <c r="GY147" s="591"/>
      <c r="GZ147" s="591"/>
      <c r="HA147" s="591"/>
      <c r="HB147" s="591"/>
      <c r="HC147" s="591"/>
      <c r="HD147" s="591"/>
      <c r="HE147" s="591"/>
      <c r="HF147" s="591"/>
      <c r="HG147" s="591"/>
      <c r="HH147" s="591"/>
      <c r="HI147" s="591"/>
      <c r="HJ147" s="591"/>
      <c r="HK147" s="591"/>
      <c r="HL147" s="591"/>
      <c r="HM147" s="591"/>
      <c r="HN147" s="591"/>
      <c r="HO147" s="591"/>
      <c r="HP147" s="591"/>
      <c r="HQ147" s="591"/>
      <c r="HR147" s="591"/>
      <c r="HS147" s="591"/>
      <c r="HT147" s="591"/>
      <c r="HU147" s="591"/>
      <c r="HV147" s="591"/>
      <c r="HW147" s="591"/>
      <c r="HX147" s="591"/>
      <c r="HY147" s="591"/>
      <c r="HZ147" s="591"/>
      <c r="IA147" s="591"/>
      <c r="IB147" s="591"/>
      <c r="IC147" s="591"/>
      <c r="ID147" s="591"/>
      <c r="IE147" s="591"/>
      <c r="IF147" s="591"/>
      <c r="IG147" s="591"/>
      <c r="IH147" s="591"/>
      <c r="II147" s="591"/>
      <c r="IJ147" s="591"/>
      <c r="IK147" s="591"/>
      <c r="IL147" s="591"/>
      <c r="IM147" s="591"/>
      <c r="IN147" s="353"/>
      <c r="IO147" s="353"/>
    </row>
    <row r="148" spans="1:249" s="619" customFormat="1" ht="16.5">
      <c r="A148" s="964"/>
      <c r="B148" s="669"/>
      <c r="C148" s="669"/>
      <c r="D148" s="594"/>
      <c r="E148" s="965"/>
      <c r="J148" s="591"/>
      <c r="K148" s="591"/>
      <c r="L148" s="591"/>
      <c r="M148" s="591"/>
      <c r="N148" s="591"/>
      <c r="O148" s="591"/>
      <c r="P148" s="591"/>
      <c r="Q148" s="591"/>
      <c r="R148" s="591"/>
      <c r="S148" s="591"/>
      <c r="T148" s="591"/>
      <c r="U148" s="591"/>
      <c r="V148" s="591"/>
      <c r="W148" s="591"/>
      <c r="X148" s="591"/>
      <c r="Y148" s="591"/>
      <c r="Z148" s="591"/>
      <c r="AA148" s="591"/>
      <c r="AB148" s="591"/>
      <c r="AC148" s="591"/>
      <c r="AD148" s="591"/>
      <c r="AE148" s="591"/>
      <c r="AF148" s="591"/>
      <c r="AG148" s="591"/>
      <c r="AH148" s="591"/>
      <c r="AI148" s="591"/>
      <c r="AJ148" s="591"/>
      <c r="AK148" s="591"/>
      <c r="AL148" s="591"/>
      <c r="AM148" s="591"/>
      <c r="AN148" s="591"/>
      <c r="AO148" s="591"/>
      <c r="AP148" s="591"/>
      <c r="AQ148" s="591"/>
      <c r="AR148" s="591"/>
      <c r="AS148" s="591"/>
      <c r="AT148" s="591"/>
      <c r="AU148" s="591"/>
      <c r="AV148" s="591"/>
      <c r="AW148" s="591"/>
      <c r="AX148" s="591"/>
      <c r="AY148" s="591"/>
      <c r="AZ148" s="591"/>
      <c r="BA148" s="591"/>
      <c r="BB148" s="591"/>
      <c r="BC148" s="591"/>
      <c r="BD148" s="591"/>
      <c r="BE148" s="591"/>
      <c r="BF148" s="591"/>
      <c r="BG148" s="591"/>
      <c r="BH148" s="591"/>
      <c r="BI148" s="591"/>
      <c r="BJ148" s="591"/>
      <c r="BK148" s="591"/>
      <c r="BL148" s="591"/>
      <c r="BM148" s="591"/>
      <c r="BN148" s="591"/>
      <c r="BO148" s="591"/>
      <c r="BP148" s="591"/>
      <c r="BQ148" s="591"/>
      <c r="BR148" s="591"/>
      <c r="BS148" s="591"/>
      <c r="BT148" s="591"/>
      <c r="BU148" s="591"/>
      <c r="BV148" s="591"/>
      <c r="BW148" s="591"/>
      <c r="BX148" s="591"/>
      <c r="BY148" s="591"/>
      <c r="BZ148" s="591"/>
      <c r="CA148" s="591"/>
      <c r="CB148" s="591"/>
      <c r="CC148" s="591"/>
      <c r="CD148" s="591"/>
      <c r="CE148" s="591"/>
      <c r="CF148" s="591"/>
      <c r="CG148" s="591"/>
      <c r="CH148" s="591"/>
      <c r="CI148" s="591"/>
      <c r="CJ148" s="591"/>
      <c r="CK148" s="591"/>
      <c r="CL148" s="591"/>
      <c r="CM148" s="591"/>
      <c r="CN148" s="591"/>
      <c r="CO148" s="591"/>
      <c r="CP148" s="591"/>
      <c r="CQ148" s="591"/>
      <c r="CR148" s="591"/>
      <c r="CS148" s="591"/>
      <c r="CT148" s="591"/>
      <c r="CU148" s="591"/>
      <c r="CV148" s="591"/>
      <c r="CW148" s="591"/>
      <c r="CX148" s="591"/>
      <c r="CY148" s="591"/>
      <c r="CZ148" s="591"/>
      <c r="DA148" s="591"/>
      <c r="DB148" s="591"/>
      <c r="DC148" s="591"/>
      <c r="DD148" s="591"/>
      <c r="DE148" s="591"/>
      <c r="DF148" s="591"/>
      <c r="DG148" s="591"/>
      <c r="DH148" s="591"/>
      <c r="DI148" s="591"/>
      <c r="DJ148" s="591"/>
      <c r="DK148" s="591"/>
      <c r="DL148" s="591"/>
      <c r="DM148" s="591"/>
      <c r="DN148" s="591"/>
      <c r="DO148" s="591"/>
      <c r="DP148" s="591"/>
      <c r="DQ148" s="591"/>
      <c r="DR148" s="591"/>
      <c r="DS148" s="591"/>
      <c r="DT148" s="591"/>
      <c r="DU148" s="591"/>
      <c r="DV148" s="591"/>
      <c r="DW148" s="591"/>
      <c r="DX148" s="591"/>
      <c r="DY148" s="591"/>
      <c r="DZ148" s="591"/>
      <c r="EA148" s="591"/>
      <c r="EB148" s="591"/>
      <c r="EC148" s="591"/>
      <c r="ED148" s="591"/>
      <c r="EE148" s="591"/>
      <c r="EF148" s="591"/>
      <c r="EG148" s="591"/>
      <c r="EH148" s="591"/>
      <c r="EI148" s="591"/>
      <c r="EJ148" s="591"/>
      <c r="EK148" s="591"/>
      <c r="EL148" s="591"/>
      <c r="EM148" s="591"/>
      <c r="EN148" s="591"/>
      <c r="EO148" s="591"/>
      <c r="EP148" s="591"/>
      <c r="EQ148" s="591"/>
      <c r="ER148" s="591"/>
      <c r="ES148" s="591"/>
      <c r="ET148" s="591"/>
      <c r="EU148" s="591"/>
      <c r="EV148" s="591"/>
      <c r="EW148" s="591"/>
      <c r="EX148" s="591"/>
      <c r="EY148" s="591"/>
      <c r="EZ148" s="591"/>
      <c r="FA148" s="591"/>
      <c r="FB148" s="591"/>
      <c r="FC148" s="591"/>
      <c r="FD148" s="591"/>
      <c r="FE148" s="591"/>
      <c r="FF148" s="591"/>
      <c r="FG148" s="591"/>
      <c r="FH148" s="591"/>
      <c r="FI148" s="591"/>
      <c r="FJ148" s="591"/>
      <c r="FK148" s="591"/>
      <c r="FL148" s="591"/>
      <c r="FM148" s="591"/>
      <c r="FN148" s="591"/>
      <c r="FO148" s="591"/>
      <c r="FP148" s="591"/>
      <c r="FQ148" s="591"/>
      <c r="FR148" s="591"/>
      <c r="FS148" s="591"/>
      <c r="FT148" s="591"/>
      <c r="FU148" s="591"/>
      <c r="FV148" s="591"/>
      <c r="FW148" s="591"/>
      <c r="FX148" s="591"/>
      <c r="FY148" s="591"/>
      <c r="FZ148" s="591"/>
      <c r="GA148" s="591"/>
      <c r="GB148" s="591"/>
      <c r="GC148" s="591"/>
      <c r="GD148" s="591"/>
      <c r="GE148" s="591"/>
      <c r="GF148" s="591"/>
      <c r="GG148" s="591"/>
      <c r="GH148" s="591"/>
      <c r="GI148" s="591"/>
      <c r="GJ148" s="591"/>
      <c r="GK148" s="591"/>
      <c r="GL148" s="591"/>
      <c r="GM148" s="591"/>
      <c r="GN148" s="591"/>
      <c r="GO148" s="591"/>
      <c r="GP148" s="591"/>
      <c r="GQ148" s="591"/>
      <c r="GR148" s="591"/>
      <c r="GS148" s="591"/>
      <c r="GT148" s="591"/>
      <c r="GU148" s="591"/>
      <c r="GV148" s="591"/>
      <c r="GW148" s="591"/>
      <c r="GX148" s="591"/>
      <c r="GY148" s="591"/>
      <c r="GZ148" s="591"/>
      <c r="HA148" s="591"/>
      <c r="HB148" s="591"/>
      <c r="HC148" s="591"/>
      <c r="HD148" s="591"/>
      <c r="HE148" s="591"/>
      <c r="HF148" s="591"/>
      <c r="HG148" s="591"/>
      <c r="HH148" s="591"/>
      <c r="HI148" s="591"/>
      <c r="HJ148" s="591"/>
      <c r="HK148" s="591"/>
      <c r="HL148" s="591"/>
      <c r="HM148" s="591"/>
      <c r="HN148" s="591"/>
      <c r="HO148" s="591"/>
      <c r="HP148" s="591"/>
      <c r="HQ148" s="591"/>
      <c r="HR148" s="591"/>
      <c r="HS148" s="591"/>
      <c r="HT148" s="591"/>
      <c r="HU148" s="591"/>
      <c r="HV148" s="591"/>
      <c r="HW148" s="591"/>
      <c r="HX148" s="591"/>
      <c r="HY148" s="591"/>
      <c r="HZ148" s="591"/>
      <c r="IA148" s="591"/>
      <c r="IB148" s="591"/>
      <c r="IC148" s="591"/>
      <c r="ID148" s="591"/>
      <c r="IE148" s="591"/>
      <c r="IF148" s="591"/>
      <c r="IG148" s="591"/>
      <c r="IH148" s="591"/>
      <c r="II148" s="591"/>
      <c r="IJ148" s="591"/>
      <c r="IK148" s="591"/>
      <c r="IL148" s="591"/>
      <c r="IM148" s="591"/>
      <c r="IN148" s="353"/>
      <c r="IO148" s="353"/>
    </row>
    <row r="149" spans="1:249" s="619" customFormat="1" ht="16.5">
      <c r="A149" s="964"/>
      <c r="B149" s="669"/>
      <c r="C149" s="669"/>
      <c r="D149" s="594"/>
      <c r="E149" s="965"/>
      <c r="J149" s="591"/>
      <c r="K149" s="591"/>
      <c r="L149" s="591"/>
      <c r="M149" s="591"/>
      <c r="N149" s="591"/>
      <c r="O149" s="591"/>
      <c r="P149" s="591"/>
      <c r="Q149" s="591"/>
      <c r="R149" s="591"/>
      <c r="S149" s="591"/>
      <c r="T149" s="591"/>
      <c r="U149" s="591"/>
      <c r="V149" s="591"/>
      <c r="W149" s="591"/>
      <c r="X149" s="591"/>
      <c r="Y149" s="591"/>
      <c r="Z149" s="591"/>
      <c r="AA149" s="591"/>
      <c r="AB149" s="591"/>
      <c r="AC149" s="591"/>
      <c r="AD149" s="591"/>
      <c r="AE149" s="591"/>
      <c r="AF149" s="591"/>
      <c r="AG149" s="591"/>
      <c r="AH149" s="591"/>
      <c r="AI149" s="591"/>
      <c r="AJ149" s="591"/>
      <c r="AK149" s="591"/>
      <c r="AL149" s="591"/>
      <c r="AM149" s="591"/>
      <c r="AN149" s="591"/>
      <c r="AO149" s="591"/>
      <c r="AP149" s="591"/>
      <c r="AQ149" s="591"/>
      <c r="AR149" s="591"/>
      <c r="AS149" s="591"/>
      <c r="AT149" s="591"/>
      <c r="AU149" s="591"/>
      <c r="AV149" s="591"/>
      <c r="AW149" s="591"/>
      <c r="AX149" s="591"/>
      <c r="AY149" s="591"/>
      <c r="AZ149" s="591"/>
      <c r="BA149" s="591"/>
      <c r="BB149" s="591"/>
      <c r="BC149" s="591"/>
      <c r="BD149" s="591"/>
      <c r="BE149" s="591"/>
      <c r="BF149" s="591"/>
      <c r="BG149" s="591"/>
      <c r="BH149" s="591"/>
      <c r="BI149" s="591"/>
      <c r="BJ149" s="591"/>
      <c r="BK149" s="591"/>
      <c r="BL149" s="591"/>
      <c r="BM149" s="591"/>
      <c r="BN149" s="591"/>
      <c r="BO149" s="591"/>
      <c r="BP149" s="591"/>
      <c r="BQ149" s="591"/>
      <c r="BR149" s="591"/>
      <c r="BS149" s="591"/>
      <c r="BT149" s="591"/>
      <c r="BU149" s="591"/>
      <c r="BV149" s="591"/>
      <c r="BW149" s="591"/>
      <c r="BX149" s="591"/>
      <c r="BY149" s="591"/>
      <c r="BZ149" s="591"/>
      <c r="CA149" s="591"/>
      <c r="CB149" s="591"/>
      <c r="CC149" s="591"/>
      <c r="CD149" s="591"/>
      <c r="CE149" s="591"/>
      <c r="CF149" s="591"/>
      <c r="CG149" s="591"/>
      <c r="CH149" s="591"/>
      <c r="CI149" s="591"/>
      <c r="CJ149" s="591"/>
      <c r="CK149" s="591"/>
      <c r="CL149" s="591"/>
      <c r="CM149" s="591"/>
      <c r="CN149" s="591"/>
      <c r="CO149" s="591"/>
      <c r="CP149" s="591"/>
      <c r="CQ149" s="591"/>
      <c r="CR149" s="591"/>
      <c r="CS149" s="591"/>
      <c r="CT149" s="591"/>
      <c r="CU149" s="591"/>
      <c r="CV149" s="591"/>
      <c r="CW149" s="591"/>
      <c r="CX149" s="591"/>
      <c r="CY149" s="591"/>
      <c r="CZ149" s="591"/>
      <c r="DA149" s="591"/>
      <c r="DB149" s="591"/>
      <c r="DC149" s="591"/>
      <c r="DD149" s="591"/>
      <c r="DE149" s="591"/>
      <c r="DF149" s="591"/>
      <c r="DG149" s="591"/>
      <c r="DH149" s="591"/>
      <c r="DI149" s="591"/>
      <c r="DJ149" s="591"/>
      <c r="DK149" s="591"/>
      <c r="DL149" s="591"/>
      <c r="DM149" s="591"/>
      <c r="DN149" s="591"/>
      <c r="DO149" s="591"/>
      <c r="DP149" s="591"/>
      <c r="DQ149" s="591"/>
      <c r="DR149" s="591"/>
      <c r="DS149" s="591"/>
      <c r="DT149" s="591"/>
      <c r="DU149" s="591"/>
      <c r="DV149" s="591"/>
      <c r="DW149" s="591"/>
      <c r="DX149" s="591"/>
      <c r="DY149" s="591"/>
      <c r="DZ149" s="591"/>
      <c r="EA149" s="591"/>
      <c r="EB149" s="591"/>
      <c r="EC149" s="591"/>
      <c r="ED149" s="591"/>
      <c r="EE149" s="591"/>
      <c r="EF149" s="591"/>
      <c r="EG149" s="591"/>
      <c r="EH149" s="591"/>
      <c r="EI149" s="591"/>
      <c r="EJ149" s="591"/>
      <c r="EK149" s="591"/>
      <c r="EL149" s="591"/>
      <c r="EM149" s="591"/>
      <c r="EN149" s="591"/>
      <c r="EO149" s="591"/>
      <c r="EP149" s="591"/>
      <c r="EQ149" s="591"/>
      <c r="ER149" s="591"/>
      <c r="ES149" s="591"/>
      <c r="ET149" s="591"/>
      <c r="EU149" s="591"/>
      <c r="EV149" s="591"/>
      <c r="EW149" s="591"/>
      <c r="EX149" s="591"/>
      <c r="EY149" s="591"/>
      <c r="EZ149" s="591"/>
      <c r="FA149" s="591"/>
      <c r="FB149" s="591"/>
      <c r="FC149" s="591"/>
      <c r="FD149" s="591"/>
      <c r="FE149" s="591"/>
      <c r="FF149" s="591"/>
      <c r="FG149" s="591"/>
      <c r="FH149" s="591"/>
      <c r="FI149" s="591"/>
      <c r="FJ149" s="591"/>
      <c r="FK149" s="591"/>
      <c r="FL149" s="591"/>
      <c r="FM149" s="591"/>
      <c r="FN149" s="591"/>
      <c r="FO149" s="591"/>
      <c r="FP149" s="591"/>
      <c r="FQ149" s="591"/>
      <c r="FR149" s="591"/>
      <c r="FS149" s="591"/>
      <c r="FT149" s="591"/>
      <c r="FU149" s="591"/>
      <c r="FV149" s="591"/>
      <c r="FW149" s="591"/>
      <c r="FX149" s="591"/>
      <c r="FY149" s="591"/>
      <c r="FZ149" s="591"/>
      <c r="GA149" s="591"/>
      <c r="GB149" s="591"/>
      <c r="GC149" s="591"/>
      <c r="GD149" s="591"/>
      <c r="GE149" s="591"/>
      <c r="GF149" s="591"/>
      <c r="GG149" s="591"/>
      <c r="GH149" s="591"/>
      <c r="GI149" s="591"/>
      <c r="GJ149" s="591"/>
      <c r="GK149" s="591"/>
      <c r="GL149" s="591"/>
      <c r="GM149" s="591"/>
      <c r="GN149" s="591"/>
      <c r="GO149" s="591"/>
      <c r="GP149" s="591"/>
      <c r="GQ149" s="591"/>
      <c r="GR149" s="591"/>
      <c r="GS149" s="591"/>
      <c r="GT149" s="591"/>
      <c r="GU149" s="591"/>
      <c r="GV149" s="591"/>
      <c r="GW149" s="591"/>
      <c r="GX149" s="591"/>
      <c r="GY149" s="591"/>
      <c r="GZ149" s="591"/>
      <c r="HA149" s="591"/>
      <c r="HB149" s="591"/>
      <c r="HC149" s="591"/>
      <c r="HD149" s="591"/>
      <c r="HE149" s="591"/>
      <c r="HF149" s="591"/>
      <c r="HG149" s="591"/>
      <c r="HH149" s="591"/>
      <c r="HI149" s="591"/>
      <c r="HJ149" s="591"/>
      <c r="HK149" s="591"/>
      <c r="HL149" s="591"/>
      <c r="HM149" s="591"/>
      <c r="HN149" s="591"/>
      <c r="HO149" s="591"/>
      <c r="HP149" s="591"/>
      <c r="HQ149" s="591"/>
      <c r="HR149" s="591"/>
      <c r="HS149" s="591"/>
      <c r="HT149" s="591"/>
      <c r="HU149" s="591"/>
      <c r="HV149" s="591"/>
      <c r="HW149" s="591"/>
      <c r="HX149" s="591"/>
      <c r="HY149" s="591"/>
      <c r="HZ149" s="591"/>
      <c r="IA149" s="591"/>
      <c r="IB149" s="591"/>
      <c r="IC149" s="591"/>
      <c r="ID149" s="591"/>
      <c r="IE149" s="591"/>
      <c r="IF149" s="591"/>
      <c r="IG149" s="591"/>
      <c r="IH149" s="591"/>
      <c r="II149" s="591"/>
      <c r="IJ149" s="591"/>
      <c r="IK149" s="591"/>
      <c r="IL149" s="591"/>
      <c r="IM149" s="591"/>
      <c r="IN149" s="353"/>
      <c r="IO149" s="353"/>
    </row>
    <row r="150" spans="1:249" s="619" customFormat="1" ht="16.5">
      <c r="A150" s="964"/>
      <c r="B150" s="669"/>
      <c r="C150" s="669"/>
      <c r="D150" s="594"/>
      <c r="E150" s="965"/>
      <c r="J150" s="591"/>
      <c r="K150" s="591"/>
      <c r="L150" s="591"/>
      <c r="M150" s="591"/>
      <c r="N150" s="591"/>
      <c r="O150" s="591"/>
      <c r="P150" s="591"/>
      <c r="Q150" s="591"/>
      <c r="R150" s="591"/>
      <c r="S150" s="591"/>
      <c r="T150" s="591"/>
      <c r="U150" s="591"/>
      <c r="V150" s="591"/>
      <c r="W150" s="591"/>
      <c r="X150" s="591"/>
      <c r="Y150" s="591"/>
      <c r="Z150" s="591"/>
      <c r="AA150" s="591"/>
      <c r="AB150" s="591"/>
      <c r="AC150" s="591"/>
      <c r="AD150" s="591"/>
      <c r="AE150" s="591"/>
      <c r="AF150" s="591"/>
      <c r="AG150" s="591"/>
      <c r="AH150" s="591"/>
      <c r="AI150" s="591"/>
      <c r="AJ150" s="591"/>
      <c r="AK150" s="591"/>
      <c r="AL150" s="591"/>
      <c r="AM150" s="591"/>
      <c r="AN150" s="591"/>
      <c r="AO150" s="591"/>
      <c r="AP150" s="591"/>
      <c r="AQ150" s="591"/>
      <c r="AR150" s="591"/>
      <c r="AS150" s="591"/>
      <c r="AT150" s="591"/>
      <c r="AU150" s="591"/>
      <c r="AV150" s="591"/>
      <c r="AW150" s="591"/>
      <c r="AX150" s="591"/>
      <c r="AY150" s="591"/>
      <c r="AZ150" s="591"/>
      <c r="BA150" s="591"/>
      <c r="BB150" s="591"/>
      <c r="BC150" s="591"/>
      <c r="BD150" s="591"/>
      <c r="BE150" s="591"/>
      <c r="BF150" s="591"/>
      <c r="BG150" s="591"/>
      <c r="BH150" s="591"/>
      <c r="BI150" s="591"/>
      <c r="BJ150" s="591"/>
      <c r="BK150" s="591"/>
      <c r="BL150" s="591"/>
      <c r="BM150" s="591"/>
      <c r="BN150" s="591"/>
      <c r="BO150" s="591"/>
      <c r="BP150" s="591"/>
      <c r="BQ150" s="591"/>
      <c r="BR150" s="591"/>
      <c r="BS150" s="591"/>
      <c r="BT150" s="591"/>
      <c r="BU150" s="591"/>
      <c r="BV150" s="591"/>
      <c r="BW150" s="591"/>
      <c r="BX150" s="591"/>
      <c r="BY150" s="591"/>
      <c r="BZ150" s="591"/>
      <c r="CA150" s="591"/>
      <c r="CB150" s="591"/>
      <c r="CC150" s="591"/>
      <c r="CD150" s="591"/>
      <c r="CE150" s="591"/>
      <c r="CF150" s="591"/>
      <c r="CG150" s="591"/>
      <c r="CH150" s="591"/>
      <c r="CI150" s="591"/>
      <c r="CJ150" s="591"/>
      <c r="CK150" s="591"/>
      <c r="CL150" s="591"/>
      <c r="CM150" s="591"/>
      <c r="CN150" s="591"/>
      <c r="CO150" s="591"/>
      <c r="CP150" s="591"/>
      <c r="CQ150" s="591"/>
      <c r="CR150" s="591"/>
      <c r="CS150" s="591"/>
      <c r="CT150" s="591"/>
      <c r="CU150" s="591"/>
      <c r="CV150" s="591"/>
      <c r="CW150" s="591"/>
      <c r="CX150" s="591"/>
      <c r="CY150" s="591"/>
      <c r="CZ150" s="591"/>
      <c r="DA150" s="591"/>
      <c r="DB150" s="591"/>
      <c r="DC150" s="591"/>
      <c r="DD150" s="591"/>
      <c r="DE150" s="591"/>
      <c r="DF150" s="591"/>
      <c r="DG150" s="591"/>
      <c r="DH150" s="591"/>
      <c r="DI150" s="591"/>
      <c r="DJ150" s="591"/>
      <c r="DK150" s="591"/>
      <c r="DL150" s="591"/>
      <c r="DM150" s="591"/>
      <c r="DN150" s="591"/>
      <c r="DO150" s="591"/>
      <c r="DP150" s="591"/>
      <c r="DQ150" s="591"/>
      <c r="DR150" s="591"/>
      <c r="DS150" s="591"/>
      <c r="DT150" s="591"/>
      <c r="DU150" s="591"/>
      <c r="DV150" s="591"/>
      <c r="DW150" s="591"/>
      <c r="DX150" s="591"/>
      <c r="DY150" s="591"/>
      <c r="DZ150" s="591"/>
      <c r="EA150" s="591"/>
      <c r="EB150" s="591"/>
      <c r="EC150" s="591"/>
      <c r="ED150" s="591"/>
      <c r="EE150" s="591"/>
      <c r="EF150" s="591"/>
      <c r="EG150" s="591"/>
      <c r="EH150" s="591"/>
      <c r="EI150" s="591"/>
      <c r="EJ150" s="591"/>
      <c r="EK150" s="591"/>
      <c r="EL150" s="591"/>
      <c r="EM150" s="591"/>
      <c r="EN150" s="591"/>
      <c r="EO150" s="591"/>
      <c r="EP150" s="591"/>
      <c r="EQ150" s="591"/>
      <c r="ER150" s="591"/>
      <c r="ES150" s="591"/>
      <c r="ET150" s="591"/>
      <c r="EU150" s="591"/>
      <c r="EV150" s="591"/>
      <c r="EW150" s="591"/>
      <c r="EX150" s="591"/>
      <c r="EY150" s="591"/>
      <c r="EZ150" s="591"/>
      <c r="FA150" s="591"/>
      <c r="FB150" s="591"/>
      <c r="FC150" s="591"/>
      <c r="FD150" s="591"/>
      <c r="FE150" s="591"/>
      <c r="FF150" s="591"/>
      <c r="FG150" s="591"/>
      <c r="FH150" s="591"/>
      <c r="FI150" s="591"/>
      <c r="FJ150" s="591"/>
      <c r="FK150" s="591"/>
      <c r="FL150" s="591"/>
      <c r="FM150" s="591"/>
      <c r="FN150" s="591"/>
      <c r="FO150" s="591"/>
      <c r="FP150" s="591"/>
      <c r="FQ150" s="591"/>
      <c r="FR150" s="591"/>
      <c r="FS150" s="591"/>
      <c r="FT150" s="591"/>
      <c r="FU150" s="591"/>
      <c r="FV150" s="591"/>
      <c r="FW150" s="591"/>
      <c r="FX150" s="591"/>
      <c r="FY150" s="591"/>
      <c r="FZ150" s="591"/>
      <c r="GA150" s="591"/>
      <c r="GB150" s="591"/>
      <c r="GC150" s="591"/>
      <c r="GD150" s="591"/>
      <c r="GE150" s="591"/>
      <c r="GF150" s="591"/>
      <c r="GG150" s="591"/>
      <c r="GH150" s="591"/>
      <c r="GI150" s="591"/>
      <c r="GJ150" s="591"/>
      <c r="GK150" s="591"/>
      <c r="GL150" s="591"/>
      <c r="GM150" s="591"/>
      <c r="GN150" s="591"/>
      <c r="GO150" s="591"/>
      <c r="GP150" s="591"/>
      <c r="GQ150" s="591"/>
      <c r="GR150" s="591"/>
      <c r="GS150" s="591"/>
      <c r="GT150" s="591"/>
      <c r="GU150" s="591"/>
      <c r="GV150" s="591"/>
      <c r="GW150" s="591"/>
      <c r="GX150" s="591"/>
      <c r="GY150" s="591"/>
      <c r="GZ150" s="591"/>
      <c r="HA150" s="591"/>
      <c r="HB150" s="591"/>
      <c r="HC150" s="591"/>
      <c r="HD150" s="591"/>
      <c r="HE150" s="591"/>
      <c r="HF150" s="591"/>
      <c r="HG150" s="591"/>
      <c r="HH150" s="591"/>
      <c r="HI150" s="591"/>
      <c r="HJ150" s="591"/>
      <c r="HK150" s="591"/>
      <c r="HL150" s="591"/>
      <c r="HM150" s="591"/>
      <c r="HN150" s="591"/>
      <c r="HO150" s="591"/>
      <c r="HP150" s="591"/>
      <c r="HQ150" s="591"/>
      <c r="HR150" s="591"/>
      <c r="HS150" s="591"/>
      <c r="HT150" s="591"/>
      <c r="HU150" s="591"/>
      <c r="HV150" s="591"/>
      <c r="HW150" s="591"/>
      <c r="HX150" s="591"/>
      <c r="HY150" s="591"/>
      <c r="HZ150" s="591"/>
      <c r="IA150" s="591"/>
      <c r="IB150" s="591"/>
      <c r="IC150" s="591"/>
      <c r="ID150" s="591"/>
      <c r="IE150" s="591"/>
      <c r="IF150" s="591"/>
      <c r="IG150" s="591"/>
      <c r="IH150" s="591"/>
      <c r="II150" s="591"/>
      <c r="IJ150" s="591"/>
      <c r="IK150" s="591"/>
      <c r="IL150" s="591"/>
      <c r="IM150" s="591"/>
      <c r="IN150" s="353"/>
      <c r="IO150" s="353"/>
    </row>
    <row r="151" spans="1:249" s="619" customFormat="1" ht="16.5">
      <c r="A151" s="964"/>
      <c r="B151" s="669"/>
      <c r="C151" s="669"/>
      <c r="D151" s="594"/>
      <c r="E151" s="965"/>
      <c r="J151" s="591"/>
      <c r="K151" s="591"/>
      <c r="L151" s="591"/>
      <c r="M151" s="591"/>
      <c r="N151" s="591"/>
      <c r="O151" s="591"/>
      <c r="P151" s="591"/>
      <c r="Q151" s="591"/>
      <c r="R151" s="591"/>
      <c r="S151" s="591"/>
      <c r="T151" s="591"/>
      <c r="U151" s="591"/>
      <c r="V151" s="591"/>
      <c r="W151" s="591"/>
      <c r="X151" s="591"/>
      <c r="Y151" s="591"/>
      <c r="Z151" s="591"/>
      <c r="AA151" s="591"/>
      <c r="AB151" s="591"/>
      <c r="AC151" s="591"/>
      <c r="AD151" s="591"/>
      <c r="AE151" s="591"/>
      <c r="AF151" s="591"/>
      <c r="AG151" s="591"/>
      <c r="AH151" s="591"/>
      <c r="AI151" s="591"/>
      <c r="AJ151" s="591"/>
      <c r="AK151" s="591"/>
      <c r="AL151" s="591"/>
      <c r="AM151" s="591"/>
      <c r="AN151" s="591"/>
      <c r="AO151" s="591"/>
      <c r="AP151" s="591"/>
      <c r="AQ151" s="591"/>
      <c r="AR151" s="591"/>
      <c r="AS151" s="591"/>
      <c r="AT151" s="591"/>
      <c r="AU151" s="591"/>
      <c r="AV151" s="591"/>
      <c r="AW151" s="591"/>
      <c r="AX151" s="591"/>
      <c r="AY151" s="591"/>
      <c r="AZ151" s="591"/>
      <c r="BA151" s="591"/>
      <c r="BB151" s="591"/>
      <c r="BC151" s="591"/>
      <c r="BD151" s="591"/>
      <c r="BE151" s="591"/>
      <c r="BF151" s="591"/>
      <c r="BG151" s="591"/>
      <c r="BH151" s="591"/>
      <c r="BI151" s="591"/>
      <c r="BJ151" s="591"/>
      <c r="BK151" s="591"/>
      <c r="BL151" s="591"/>
      <c r="BM151" s="591"/>
      <c r="BN151" s="591"/>
      <c r="BO151" s="591"/>
      <c r="BP151" s="591"/>
      <c r="BQ151" s="591"/>
      <c r="BR151" s="591"/>
      <c r="BS151" s="591"/>
      <c r="BT151" s="591"/>
      <c r="BU151" s="591"/>
      <c r="BV151" s="591"/>
      <c r="BW151" s="591"/>
      <c r="BX151" s="591"/>
      <c r="BY151" s="591"/>
      <c r="BZ151" s="591"/>
      <c r="CA151" s="591"/>
      <c r="CB151" s="591"/>
      <c r="CC151" s="591"/>
      <c r="CD151" s="591"/>
      <c r="CE151" s="591"/>
      <c r="CF151" s="591"/>
      <c r="CG151" s="591"/>
      <c r="CH151" s="591"/>
      <c r="CI151" s="591"/>
      <c r="CJ151" s="591"/>
      <c r="CK151" s="591"/>
      <c r="CL151" s="591"/>
      <c r="CM151" s="591"/>
      <c r="CN151" s="591"/>
      <c r="CO151" s="591"/>
      <c r="CP151" s="591"/>
      <c r="CQ151" s="591"/>
      <c r="CR151" s="591"/>
      <c r="CS151" s="591"/>
      <c r="CT151" s="591"/>
      <c r="CU151" s="591"/>
      <c r="CV151" s="591"/>
      <c r="CW151" s="591"/>
      <c r="CX151" s="591"/>
      <c r="CY151" s="591"/>
      <c r="CZ151" s="591"/>
      <c r="DA151" s="591"/>
      <c r="DB151" s="591"/>
      <c r="DC151" s="591"/>
      <c r="DD151" s="591"/>
      <c r="DE151" s="591"/>
      <c r="DF151" s="591"/>
      <c r="DG151" s="591"/>
      <c r="DH151" s="591"/>
      <c r="DI151" s="591"/>
      <c r="DJ151" s="591"/>
      <c r="DK151" s="591"/>
      <c r="DL151" s="591"/>
      <c r="DM151" s="591"/>
      <c r="DN151" s="591"/>
      <c r="DO151" s="591"/>
      <c r="DP151" s="591"/>
      <c r="DQ151" s="591"/>
      <c r="DR151" s="591"/>
      <c r="DS151" s="591"/>
      <c r="DT151" s="591"/>
      <c r="DU151" s="591"/>
      <c r="DV151" s="591"/>
      <c r="DW151" s="591"/>
      <c r="DX151" s="591"/>
      <c r="DY151" s="591"/>
      <c r="DZ151" s="591"/>
      <c r="EA151" s="591"/>
      <c r="EB151" s="591"/>
      <c r="EC151" s="591"/>
      <c r="ED151" s="591"/>
      <c r="EE151" s="591"/>
      <c r="EF151" s="591"/>
      <c r="EG151" s="591"/>
      <c r="EH151" s="591"/>
      <c r="EI151" s="591"/>
      <c r="EJ151" s="591"/>
      <c r="EK151" s="591"/>
      <c r="EL151" s="591"/>
      <c r="EM151" s="591"/>
      <c r="EN151" s="591"/>
      <c r="EO151" s="591"/>
      <c r="EP151" s="591"/>
      <c r="EQ151" s="591"/>
      <c r="ER151" s="591"/>
      <c r="ES151" s="591"/>
      <c r="ET151" s="591"/>
      <c r="EU151" s="591"/>
      <c r="EV151" s="591"/>
      <c r="EW151" s="591"/>
      <c r="EX151" s="591"/>
      <c r="EY151" s="591"/>
      <c r="EZ151" s="591"/>
      <c r="FA151" s="591"/>
      <c r="FB151" s="591"/>
      <c r="FC151" s="591"/>
      <c r="FD151" s="591"/>
      <c r="FE151" s="591"/>
      <c r="FF151" s="591"/>
      <c r="FG151" s="591"/>
      <c r="FH151" s="591"/>
      <c r="FI151" s="591"/>
      <c r="FJ151" s="591"/>
      <c r="FK151" s="591"/>
      <c r="FL151" s="591"/>
      <c r="FM151" s="591"/>
      <c r="FN151" s="591"/>
      <c r="FO151" s="591"/>
      <c r="FP151" s="591"/>
      <c r="FQ151" s="591"/>
      <c r="FR151" s="591"/>
      <c r="FS151" s="591"/>
      <c r="FT151" s="591"/>
      <c r="FU151" s="591"/>
      <c r="FV151" s="591"/>
      <c r="FW151" s="591"/>
      <c r="FX151" s="591"/>
      <c r="FY151" s="591"/>
      <c r="FZ151" s="591"/>
      <c r="GA151" s="591"/>
      <c r="GB151" s="591"/>
      <c r="GC151" s="591"/>
      <c r="GD151" s="591"/>
      <c r="GE151" s="591"/>
      <c r="GF151" s="591"/>
      <c r="GG151" s="591"/>
      <c r="GH151" s="591"/>
      <c r="GI151" s="591"/>
      <c r="GJ151" s="591"/>
      <c r="GK151" s="591"/>
      <c r="GL151" s="591"/>
      <c r="GM151" s="591"/>
      <c r="GN151" s="591"/>
      <c r="GO151" s="591"/>
      <c r="GP151" s="591"/>
      <c r="GQ151" s="591"/>
      <c r="GR151" s="591"/>
      <c r="GS151" s="591"/>
      <c r="GT151" s="591"/>
      <c r="GU151" s="591"/>
      <c r="GV151" s="591"/>
      <c r="GW151" s="591"/>
      <c r="GX151" s="591"/>
      <c r="GY151" s="591"/>
      <c r="GZ151" s="591"/>
      <c r="HA151" s="591"/>
      <c r="HB151" s="591"/>
      <c r="HC151" s="591"/>
      <c r="HD151" s="591"/>
      <c r="HE151" s="591"/>
      <c r="HF151" s="591"/>
      <c r="HG151" s="591"/>
      <c r="HH151" s="591"/>
      <c r="HI151" s="591"/>
      <c r="HJ151" s="591"/>
      <c r="HK151" s="591"/>
      <c r="HL151" s="591"/>
      <c r="HM151" s="591"/>
      <c r="HN151" s="591"/>
      <c r="HO151" s="591"/>
      <c r="HP151" s="591"/>
      <c r="HQ151" s="591"/>
      <c r="HR151" s="591"/>
      <c r="HS151" s="591"/>
      <c r="HT151" s="591"/>
      <c r="HU151" s="591"/>
      <c r="HV151" s="591"/>
      <c r="HW151" s="591"/>
      <c r="HX151" s="591"/>
      <c r="HY151" s="591"/>
      <c r="HZ151" s="591"/>
      <c r="IA151" s="591"/>
      <c r="IB151" s="591"/>
      <c r="IC151" s="591"/>
      <c r="ID151" s="591"/>
      <c r="IE151" s="591"/>
      <c r="IF151" s="591"/>
      <c r="IG151" s="591"/>
      <c r="IH151" s="591"/>
      <c r="II151" s="591"/>
      <c r="IJ151" s="591"/>
      <c r="IK151" s="591"/>
      <c r="IL151" s="591"/>
      <c r="IM151" s="591"/>
      <c r="IN151" s="353"/>
      <c r="IO151" s="353"/>
    </row>
    <row r="152" spans="1:249" s="619" customFormat="1" ht="16.5">
      <c r="A152" s="964"/>
      <c r="B152" s="669"/>
      <c r="C152" s="669"/>
      <c r="D152" s="594"/>
      <c r="E152" s="965"/>
      <c r="J152" s="591"/>
      <c r="K152" s="591"/>
      <c r="L152" s="591"/>
      <c r="M152" s="591"/>
      <c r="N152" s="591"/>
      <c r="O152" s="591"/>
      <c r="P152" s="591"/>
      <c r="Q152" s="591"/>
      <c r="R152" s="591"/>
      <c r="S152" s="591"/>
      <c r="T152" s="591"/>
      <c r="U152" s="591"/>
      <c r="V152" s="591"/>
      <c r="W152" s="591"/>
      <c r="X152" s="591"/>
      <c r="Y152" s="591"/>
      <c r="Z152" s="591"/>
      <c r="AA152" s="591"/>
      <c r="AB152" s="591"/>
      <c r="AC152" s="591"/>
      <c r="AD152" s="591"/>
      <c r="AE152" s="591"/>
      <c r="AF152" s="591"/>
      <c r="AG152" s="591"/>
      <c r="AH152" s="591"/>
      <c r="AI152" s="591"/>
      <c r="AJ152" s="591"/>
      <c r="AK152" s="591"/>
      <c r="AL152" s="591"/>
      <c r="AM152" s="591"/>
      <c r="AN152" s="591"/>
      <c r="AO152" s="591"/>
      <c r="AP152" s="591"/>
      <c r="AQ152" s="591"/>
      <c r="AR152" s="591"/>
      <c r="AS152" s="591"/>
      <c r="AT152" s="591"/>
      <c r="AU152" s="591"/>
      <c r="AV152" s="591"/>
      <c r="AW152" s="591"/>
      <c r="AX152" s="591"/>
      <c r="AY152" s="591"/>
      <c r="AZ152" s="591"/>
      <c r="BA152" s="591"/>
      <c r="BB152" s="591"/>
      <c r="BC152" s="591"/>
      <c r="BD152" s="591"/>
      <c r="BE152" s="591"/>
      <c r="BF152" s="591"/>
      <c r="BG152" s="591"/>
      <c r="BH152" s="591"/>
      <c r="BI152" s="591"/>
      <c r="BJ152" s="591"/>
      <c r="BK152" s="591"/>
      <c r="BL152" s="591"/>
      <c r="BM152" s="591"/>
      <c r="BN152" s="591"/>
      <c r="BO152" s="591"/>
      <c r="BP152" s="591"/>
      <c r="BQ152" s="591"/>
      <c r="BR152" s="591"/>
      <c r="BS152" s="591"/>
      <c r="BT152" s="591"/>
      <c r="BU152" s="591"/>
      <c r="BV152" s="591"/>
      <c r="BW152" s="591"/>
      <c r="BX152" s="591"/>
      <c r="BY152" s="591"/>
      <c r="BZ152" s="591"/>
      <c r="CA152" s="591"/>
      <c r="CB152" s="591"/>
      <c r="CC152" s="591"/>
      <c r="CD152" s="591"/>
      <c r="CE152" s="591"/>
      <c r="CF152" s="591"/>
      <c r="CG152" s="591"/>
      <c r="CH152" s="591"/>
      <c r="CI152" s="591"/>
      <c r="CJ152" s="591"/>
      <c r="CK152" s="591"/>
      <c r="CL152" s="591"/>
      <c r="CM152" s="591"/>
      <c r="CN152" s="591"/>
      <c r="CO152" s="591"/>
      <c r="CP152" s="591"/>
      <c r="CQ152" s="591"/>
      <c r="CR152" s="591"/>
      <c r="CS152" s="591"/>
      <c r="CT152" s="591"/>
      <c r="CU152" s="591"/>
      <c r="CV152" s="591"/>
      <c r="CW152" s="591"/>
      <c r="CX152" s="591"/>
      <c r="CY152" s="591"/>
      <c r="CZ152" s="591"/>
      <c r="DA152" s="591"/>
      <c r="DB152" s="591"/>
      <c r="DC152" s="591"/>
      <c r="DD152" s="591"/>
      <c r="DE152" s="591"/>
      <c r="DF152" s="591"/>
      <c r="DG152" s="591"/>
      <c r="DH152" s="591"/>
      <c r="DI152" s="591"/>
      <c r="DJ152" s="591"/>
      <c r="DK152" s="591"/>
      <c r="DL152" s="591"/>
      <c r="DM152" s="591"/>
      <c r="DN152" s="591"/>
      <c r="DO152" s="591"/>
      <c r="DP152" s="591"/>
      <c r="DQ152" s="591"/>
      <c r="DR152" s="591"/>
      <c r="DS152" s="591"/>
      <c r="DT152" s="591"/>
      <c r="DU152" s="591"/>
      <c r="DV152" s="591"/>
      <c r="DW152" s="591"/>
      <c r="DX152" s="591"/>
      <c r="DY152" s="591"/>
      <c r="DZ152" s="591"/>
      <c r="EA152" s="591"/>
      <c r="EB152" s="591"/>
      <c r="EC152" s="591"/>
      <c r="ED152" s="591"/>
      <c r="EE152" s="591"/>
      <c r="EF152" s="591"/>
      <c r="EG152" s="591"/>
      <c r="EH152" s="591"/>
      <c r="EI152" s="591"/>
      <c r="EJ152" s="591"/>
      <c r="EK152" s="591"/>
      <c r="EL152" s="591"/>
      <c r="EM152" s="591"/>
      <c r="EN152" s="591"/>
      <c r="EO152" s="591"/>
      <c r="EP152" s="591"/>
      <c r="EQ152" s="591"/>
      <c r="ER152" s="591"/>
      <c r="ES152" s="591"/>
      <c r="ET152" s="591"/>
      <c r="EU152" s="591"/>
      <c r="EV152" s="591"/>
      <c r="EW152" s="591"/>
      <c r="EX152" s="591"/>
      <c r="EY152" s="591"/>
      <c r="EZ152" s="591"/>
      <c r="FA152" s="591"/>
      <c r="FB152" s="591"/>
      <c r="FC152" s="591"/>
      <c r="FD152" s="591"/>
      <c r="FE152" s="591"/>
      <c r="FF152" s="591"/>
      <c r="FG152" s="591"/>
      <c r="FH152" s="591"/>
      <c r="FI152" s="591"/>
      <c r="FJ152" s="591"/>
      <c r="FK152" s="591"/>
      <c r="FL152" s="591"/>
      <c r="FM152" s="591"/>
      <c r="FN152" s="591"/>
      <c r="FO152" s="591"/>
      <c r="FP152" s="591"/>
      <c r="FQ152" s="591"/>
      <c r="FR152" s="591"/>
      <c r="FS152" s="591"/>
      <c r="FT152" s="591"/>
      <c r="FU152" s="591"/>
      <c r="FV152" s="591"/>
      <c r="FW152" s="591"/>
      <c r="FX152" s="591"/>
      <c r="FY152" s="591"/>
      <c r="FZ152" s="591"/>
      <c r="GA152" s="591"/>
      <c r="GB152" s="591"/>
      <c r="GC152" s="591"/>
      <c r="GD152" s="591"/>
      <c r="GE152" s="591"/>
      <c r="GF152" s="591"/>
      <c r="GG152" s="591"/>
      <c r="GH152" s="591"/>
      <c r="GI152" s="591"/>
      <c r="GJ152" s="591"/>
      <c r="GK152" s="591"/>
      <c r="GL152" s="591"/>
      <c r="GM152" s="591"/>
      <c r="GN152" s="591"/>
      <c r="GO152" s="591"/>
      <c r="GP152" s="591"/>
      <c r="GQ152" s="591"/>
      <c r="GR152" s="591"/>
      <c r="GS152" s="591"/>
      <c r="GT152" s="591"/>
      <c r="GU152" s="591"/>
      <c r="GV152" s="591"/>
      <c r="GW152" s="591"/>
      <c r="GX152" s="591"/>
      <c r="GY152" s="591"/>
      <c r="GZ152" s="591"/>
      <c r="HA152" s="591"/>
      <c r="HB152" s="591"/>
      <c r="HC152" s="591"/>
      <c r="HD152" s="591"/>
      <c r="HE152" s="591"/>
      <c r="HF152" s="591"/>
      <c r="HG152" s="591"/>
      <c r="HH152" s="591"/>
      <c r="HI152" s="591"/>
      <c r="HJ152" s="591"/>
      <c r="HK152" s="591"/>
      <c r="HL152" s="591"/>
      <c r="HM152" s="591"/>
      <c r="HN152" s="591"/>
      <c r="HO152" s="591"/>
      <c r="HP152" s="591"/>
      <c r="HQ152" s="591"/>
      <c r="HR152" s="591"/>
      <c r="HS152" s="591"/>
      <c r="HT152" s="591"/>
      <c r="HU152" s="591"/>
      <c r="HV152" s="591"/>
      <c r="HW152" s="591"/>
      <c r="HX152" s="591"/>
      <c r="HY152" s="591"/>
      <c r="HZ152" s="591"/>
      <c r="IA152" s="591"/>
      <c r="IB152" s="591"/>
      <c r="IC152" s="591"/>
      <c r="ID152" s="591"/>
      <c r="IE152" s="591"/>
      <c r="IF152" s="591"/>
      <c r="IG152" s="591"/>
      <c r="IH152" s="591"/>
      <c r="II152" s="591"/>
      <c r="IJ152" s="591"/>
      <c r="IK152" s="591"/>
      <c r="IL152" s="591"/>
      <c r="IM152" s="591"/>
      <c r="IN152" s="353"/>
      <c r="IO152" s="353"/>
    </row>
    <row r="153" spans="1:249" s="619" customFormat="1" ht="16.5">
      <c r="A153" s="964"/>
      <c r="B153" s="669"/>
      <c r="C153" s="669"/>
      <c r="D153" s="594"/>
      <c r="E153" s="965"/>
      <c r="J153" s="591"/>
      <c r="K153" s="591"/>
      <c r="L153" s="591"/>
      <c r="M153" s="591"/>
      <c r="N153" s="591"/>
      <c r="O153" s="591"/>
      <c r="P153" s="591"/>
      <c r="Q153" s="591"/>
      <c r="R153" s="591"/>
      <c r="S153" s="591"/>
      <c r="T153" s="591"/>
      <c r="U153" s="591"/>
      <c r="V153" s="591"/>
      <c r="W153" s="591"/>
      <c r="X153" s="591"/>
      <c r="Y153" s="591"/>
      <c r="Z153" s="591"/>
      <c r="AA153" s="591"/>
      <c r="AB153" s="591"/>
      <c r="AC153" s="591"/>
      <c r="AD153" s="591"/>
      <c r="AE153" s="591"/>
      <c r="AF153" s="591"/>
      <c r="AG153" s="591"/>
      <c r="AH153" s="591"/>
      <c r="AI153" s="591"/>
      <c r="AJ153" s="591"/>
      <c r="AK153" s="591"/>
      <c r="AL153" s="591"/>
      <c r="AM153" s="591"/>
      <c r="AN153" s="591"/>
      <c r="AO153" s="591"/>
      <c r="AP153" s="591"/>
      <c r="AQ153" s="591"/>
      <c r="AR153" s="591"/>
      <c r="AS153" s="591"/>
      <c r="AT153" s="591"/>
      <c r="AU153" s="591"/>
      <c r="AV153" s="591"/>
      <c r="AW153" s="591"/>
      <c r="AX153" s="591"/>
      <c r="AY153" s="591"/>
      <c r="AZ153" s="591"/>
      <c r="BA153" s="591"/>
      <c r="BB153" s="591"/>
      <c r="BC153" s="591"/>
      <c r="BD153" s="591"/>
      <c r="BE153" s="591"/>
      <c r="BF153" s="591"/>
      <c r="BG153" s="591"/>
      <c r="BH153" s="591"/>
      <c r="BI153" s="591"/>
      <c r="BJ153" s="591"/>
      <c r="BK153" s="591"/>
      <c r="BL153" s="591"/>
      <c r="BM153" s="591"/>
      <c r="BN153" s="591"/>
      <c r="BO153" s="591"/>
      <c r="BP153" s="591"/>
      <c r="BQ153" s="591"/>
      <c r="BR153" s="591"/>
      <c r="BS153" s="591"/>
      <c r="BT153" s="591"/>
      <c r="BU153" s="591"/>
      <c r="BV153" s="591"/>
      <c r="BW153" s="591"/>
      <c r="BX153" s="591"/>
      <c r="BY153" s="591"/>
      <c r="BZ153" s="591"/>
      <c r="CA153" s="591"/>
      <c r="CB153" s="591"/>
      <c r="CC153" s="591"/>
      <c r="CD153" s="591"/>
      <c r="CE153" s="591"/>
      <c r="CF153" s="591"/>
      <c r="CG153" s="591"/>
      <c r="CH153" s="591"/>
      <c r="CI153" s="591"/>
      <c r="CJ153" s="591"/>
      <c r="CK153" s="591"/>
      <c r="CL153" s="591"/>
      <c r="CM153" s="591"/>
      <c r="CN153" s="591"/>
      <c r="CO153" s="591"/>
      <c r="CP153" s="591"/>
      <c r="CQ153" s="591"/>
      <c r="CR153" s="591"/>
      <c r="CS153" s="591"/>
      <c r="CT153" s="591"/>
      <c r="CU153" s="591"/>
      <c r="CV153" s="591"/>
      <c r="CW153" s="591"/>
      <c r="CX153" s="591"/>
      <c r="CY153" s="591"/>
      <c r="CZ153" s="591"/>
      <c r="DA153" s="591"/>
      <c r="DB153" s="591"/>
      <c r="DC153" s="591"/>
      <c r="DD153" s="591"/>
      <c r="DE153" s="591"/>
      <c r="DF153" s="591"/>
      <c r="DG153" s="591"/>
      <c r="DH153" s="591"/>
      <c r="DI153" s="591"/>
      <c r="DJ153" s="591"/>
      <c r="DK153" s="591"/>
      <c r="DL153" s="591"/>
      <c r="DM153" s="591"/>
      <c r="DN153" s="591"/>
      <c r="DO153" s="591"/>
      <c r="DP153" s="591"/>
      <c r="DQ153" s="591"/>
      <c r="DR153" s="591"/>
      <c r="DS153" s="591"/>
      <c r="DT153" s="591"/>
      <c r="DU153" s="591"/>
      <c r="DV153" s="591"/>
      <c r="DW153" s="591"/>
      <c r="DX153" s="591"/>
      <c r="DY153" s="591"/>
      <c r="DZ153" s="591"/>
      <c r="EA153" s="591"/>
      <c r="EB153" s="591"/>
      <c r="EC153" s="591"/>
      <c r="ED153" s="591"/>
      <c r="EE153" s="591"/>
      <c r="EF153" s="591"/>
      <c r="EG153" s="591"/>
      <c r="EH153" s="591"/>
      <c r="EI153" s="591"/>
      <c r="EJ153" s="591"/>
      <c r="EK153" s="591"/>
      <c r="EL153" s="591"/>
      <c r="EM153" s="591"/>
      <c r="EN153" s="591"/>
      <c r="EO153" s="591"/>
      <c r="EP153" s="591"/>
      <c r="EQ153" s="591"/>
      <c r="ER153" s="591"/>
      <c r="ES153" s="591"/>
      <c r="ET153" s="591"/>
      <c r="EU153" s="591"/>
      <c r="EV153" s="591"/>
      <c r="EW153" s="591"/>
      <c r="EX153" s="591"/>
      <c r="EY153" s="591"/>
      <c r="EZ153" s="591"/>
      <c r="FA153" s="591"/>
      <c r="FB153" s="591"/>
      <c r="FC153" s="591"/>
      <c r="FD153" s="591"/>
      <c r="FE153" s="591"/>
      <c r="FF153" s="591"/>
      <c r="FG153" s="591"/>
      <c r="FH153" s="591"/>
      <c r="FI153" s="591"/>
      <c r="FJ153" s="591"/>
      <c r="FK153" s="591"/>
      <c r="FL153" s="591"/>
      <c r="FM153" s="591"/>
      <c r="FN153" s="591"/>
      <c r="FO153" s="591"/>
      <c r="FP153" s="591"/>
      <c r="FQ153" s="591"/>
      <c r="FR153" s="591"/>
      <c r="FS153" s="591"/>
      <c r="FT153" s="591"/>
      <c r="FU153" s="591"/>
      <c r="FV153" s="591"/>
      <c r="FW153" s="591"/>
      <c r="FX153" s="591"/>
      <c r="FY153" s="591"/>
      <c r="FZ153" s="591"/>
      <c r="GA153" s="591"/>
      <c r="GB153" s="591"/>
      <c r="GC153" s="591"/>
      <c r="GD153" s="591"/>
      <c r="GE153" s="591"/>
      <c r="GF153" s="591"/>
      <c r="GG153" s="591"/>
      <c r="GH153" s="591"/>
      <c r="GI153" s="591"/>
      <c r="GJ153" s="591"/>
      <c r="GK153" s="591"/>
      <c r="GL153" s="591"/>
      <c r="GM153" s="591"/>
      <c r="GN153" s="591"/>
      <c r="GO153" s="591"/>
      <c r="GP153" s="591"/>
      <c r="GQ153" s="591"/>
      <c r="GR153" s="591"/>
      <c r="GS153" s="591"/>
      <c r="GT153" s="591"/>
      <c r="GU153" s="591"/>
      <c r="GV153" s="591"/>
      <c r="GW153" s="591"/>
      <c r="GX153" s="591"/>
      <c r="GY153" s="591"/>
      <c r="GZ153" s="591"/>
      <c r="HA153" s="591"/>
      <c r="HB153" s="591"/>
      <c r="HC153" s="591"/>
      <c r="HD153" s="591"/>
      <c r="HE153" s="591"/>
      <c r="HF153" s="591"/>
      <c r="HG153" s="591"/>
      <c r="HH153" s="591"/>
      <c r="HI153" s="591"/>
      <c r="HJ153" s="591"/>
      <c r="HK153" s="591"/>
      <c r="HL153" s="591"/>
      <c r="HM153" s="591"/>
      <c r="HN153" s="591"/>
      <c r="HO153" s="591"/>
      <c r="HP153" s="591"/>
      <c r="HQ153" s="591"/>
      <c r="HR153" s="591"/>
      <c r="HS153" s="591"/>
      <c r="HT153" s="591"/>
      <c r="HU153" s="591"/>
      <c r="HV153" s="591"/>
      <c r="HW153" s="591"/>
      <c r="HX153" s="591"/>
      <c r="HY153" s="591"/>
      <c r="HZ153" s="591"/>
      <c r="IA153" s="591"/>
      <c r="IB153" s="591"/>
      <c r="IC153" s="591"/>
      <c r="ID153" s="591"/>
      <c r="IE153" s="591"/>
      <c r="IF153" s="591"/>
      <c r="IG153" s="591"/>
      <c r="IH153" s="591"/>
      <c r="II153" s="591"/>
      <c r="IJ153" s="591"/>
      <c r="IK153" s="591"/>
      <c r="IL153" s="591"/>
      <c r="IM153" s="591"/>
      <c r="IN153" s="353"/>
      <c r="IO153" s="353"/>
    </row>
    <row r="154" spans="1:249" s="619" customFormat="1" ht="16.5">
      <c r="A154" s="964"/>
      <c r="B154" s="669"/>
      <c r="C154" s="669"/>
      <c r="D154" s="594"/>
      <c r="E154" s="965"/>
      <c r="J154" s="591"/>
      <c r="K154" s="591"/>
      <c r="L154" s="591"/>
      <c r="M154" s="591"/>
      <c r="N154" s="591"/>
      <c r="O154" s="591"/>
      <c r="P154" s="591"/>
      <c r="Q154" s="591"/>
      <c r="R154" s="591"/>
      <c r="S154" s="591"/>
      <c r="T154" s="591"/>
      <c r="U154" s="591"/>
      <c r="V154" s="591"/>
      <c r="W154" s="591"/>
      <c r="X154" s="591"/>
      <c r="Y154" s="591"/>
      <c r="Z154" s="591"/>
      <c r="AA154" s="591"/>
      <c r="AB154" s="591"/>
      <c r="AC154" s="591"/>
      <c r="AD154" s="591"/>
      <c r="AE154" s="591"/>
      <c r="AF154" s="591"/>
      <c r="AG154" s="591"/>
      <c r="AH154" s="591"/>
      <c r="AI154" s="591"/>
      <c r="AJ154" s="591"/>
      <c r="AK154" s="591"/>
      <c r="AL154" s="591"/>
      <c r="AM154" s="591"/>
      <c r="AN154" s="591"/>
      <c r="AO154" s="591"/>
      <c r="AP154" s="591"/>
      <c r="AQ154" s="591"/>
      <c r="AR154" s="591"/>
      <c r="AS154" s="591"/>
      <c r="AT154" s="591"/>
      <c r="AU154" s="591"/>
      <c r="AV154" s="591"/>
      <c r="AW154" s="591"/>
      <c r="AX154" s="591"/>
      <c r="AY154" s="591"/>
      <c r="AZ154" s="591"/>
      <c r="BA154" s="591"/>
      <c r="BB154" s="591"/>
      <c r="BC154" s="591"/>
      <c r="BD154" s="591"/>
      <c r="BE154" s="591"/>
      <c r="BF154" s="591"/>
      <c r="BG154" s="591"/>
      <c r="BH154" s="591"/>
      <c r="BI154" s="591"/>
      <c r="BJ154" s="591"/>
      <c r="BK154" s="591"/>
      <c r="BL154" s="591"/>
      <c r="BM154" s="591"/>
      <c r="BN154" s="591"/>
      <c r="BO154" s="591"/>
      <c r="BP154" s="591"/>
      <c r="BQ154" s="591"/>
      <c r="BR154" s="591"/>
      <c r="BS154" s="591"/>
      <c r="BT154" s="591"/>
      <c r="BU154" s="591"/>
      <c r="BV154" s="591"/>
      <c r="BW154" s="591"/>
      <c r="BX154" s="591"/>
      <c r="BY154" s="591"/>
      <c r="BZ154" s="591"/>
      <c r="CA154" s="591"/>
      <c r="CB154" s="591"/>
      <c r="CC154" s="591"/>
      <c r="CD154" s="591"/>
      <c r="CE154" s="591"/>
      <c r="CF154" s="591"/>
      <c r="CG154" s="591"/>
      <c r="CH154" s="591"/>
      <c r="CI154" s="591"/>
      <c r="CJ154" s="591"/>
      <c r="CK154" s="591"/>
      <c r="CL154" s="591"/>
      <c r="CM154" s="591"/>
      <c r="CN154" s="591"/>
      <c r="CO154" s="591"/>
      <c r="CP154" s="591"/>
      <c r="CQ154" s="591"/>
      <c r="CR154" s="591"/>
      <c r="CS154" s="591"/>
      <c r="CT154" s="591"/>
      <c r="CU154" s="591"/>
      <c r="CV154" s="591"/>
      <c r="CW154" s="591"/>
      <c r="CX154" s="591"/>
      <c r="CY154" s="591"/>
      <c r="CZ154" s="591"/>
      <c r="DA154" s="591"/>
      <c r="DB154" s="591"/>
      <c r="DC154" s="591"/>
      <c r="DD154" s="591"/>
      <c r="DE154" s="591"/>
      <c r="DF154" s="591"/>
      <c r="DG154" s="591"/>
      <c r="DH154" s="591"/>
      <c r="DI154" s="591"/>
      <c r="DJ154" s="591"/>
      <c r="DK154" s="591"/>
      <c r="DL154" s="591"/>
      <c r="DM154" s="591"/>
      <c r="DN154" s="591"/>
      <c r="DO154" s="591"/>
      <c r="DP154" s="591"/>
      <c r="DQ154" s="591"/>
      <c r="DR154" s="591"/>
      <c r="DS154" s="591"/>
      <c r="DT154" s="591"/>
      <c r="DU154" s="591"/>
      <c r="DV154" s="591"/>
      <c r="DW154" s="591"/>
      <c r="DX154" s="591"/>
      <c r="DY154" s="591"/>
      <c r="DZ154" s="591"/>
      <c r="EA154" s="591"/>
      <c r="EB154" s="591"/>
      <c r="EC154" s="591"/>
      <c r="ED154" s="591"/>
      <c r="EE154" s="591"/>
      <c r="EF154" s="591"/>
      <c r="EG154" s="591"/>
      <c r="EH154" s="591"/>
      <c r="EI154" s="591"/>
      <c r="EJ154" s="591"/>
      <c r="EK154" s="591"/>
      <c r="EL154" s="591"/>
      <c r="EM154" s="591"/>
      <c r="EN154" s="591"/>
      <c r="EO154" s="591"/>
      <c r="EP154" s="591"/>
      <c r="EQ154" s="591"/>
      <c r="ER154" s="591"/>
      <c r="ES154" s="591"/>
      <c r="ET154" s="591"/>
      <c r="EU154" s="591"/>
      <c r="EV154" s="591"/>
      <c r="EW154" s="591"/>
      <c r="EX154" s="591"/>
      <c r="EY154" s="591"/>
      <c r="EZ154" s="591"/>
      <c r="FA154" s="591"/>
      <c r="FB154" s="591"/>
      <c r="FC154" s="591"/>
      <c r="FD154" s="591"/>
      <c r="FE154" s="591"/>
      <c r="FF154" s="591"/>
      <c r="FG154" s="591"/>
      <c r="FH154" s="591"/>
      <c r="FI154" s="591"/>
      <c r="FJ154" s="591"/>
      <c r="FK154" s="591"/>
      <c r="FL154" s="591"/>
      <c r="FM154" s="591"/>
      <c r="FN154" s="591"/>
      <c r="FO154" s="591"/>
      <c r="FP154" s="591"/>
      <c r="FQ154" s="591"/>
      <c r="FR154" s="591"/>
      <c r="FS154" s="591"/>
      <c r="FT154" s="591"/>
      <c r="FU154" s="591"/>
      <c r="FV154" s="591"/>
      <c r="FW154" s="591"/>
      <c r="FX154" s="591"/>
      <c r="FY154" s="591"/>
      <c r="FZ154" s="591"/>
      <c r="GA154" s="591"/>
      <c r="GB154" s="591"/>
      <c r="GC154" s="591"/>
      <c r="GD154" s="591"/>
      <c r="GE154" s="591"/>
      <c r="GF154" s="591"/>
      <c r="GG154" s="591"/>
      <c r="GH154" s="591"/>
      <c r="GI154" s="591"/>
      <c r="GJ154" s="591"/>
      <c r="GK154" s="591"/>
      <c r="GL154" s="591"/>
      <c r="GM154" s="591"/>
      <c r="GN154" s="591"/>
      <c r="GO154" s="591"/>
      <c r="GP154" s="591"/>
      <c r="GQ154" s="591"/>
      <c r="GR154" s="591"/>
      <c r="GS154" s="591"/>
      <c r="GT154" s="591"/>
      <c r="GU154" s="591"/>
      <c r="GV154" s="591"/>
      <c r="GW154" s="591"/>
      <c r="GX154" s="591"/>
      <c r="GY154" s="591"/>
      <c r="GZ154" s="591"/>
      <c r="HA154" s="591"/>
      <c r="HB154" s="591"/>
      <c r="HC154" s="591"/>
      <c r="HD154" s="591"/>
      <c r="HE154" s="591"/>
      <c r="HF154" s="591"/>
      <c r="HG154" s="591"/>
      <c r="HH154" s="591"/>
      <c r="HI154" s="591"/>
      <c r="HJ154" s="591"/>
      <c r="HK154" s="591"/>
      <c r="HL154" s="591"/>
      <c r="HM154" s="591"/>
      <c r="HN154" s="591"/>
      <c r="HO154" s="591"/>
      <c r="HP154" s="591"/>
      <c r="HQ154" s="591"/>
      <c r="HR154" s="591"/>
      <c r="HS154" s="591"/>
      <c r="HT154" s="591"/>
      <c r="HU154" s="591"/>
      <c r="HV154" s="591"/>
      <c r="HW154" s="591"/>
      <c r="HX154" s="591"/>
      <c r="HY154" s="591"/>
      <c r="HZ154" s="591"/>
      <c r="IA154" s="591"/>
      <c r="IB154" s="591"/>
      <c r="IC154" s="591"/>
      <c r="ID154" s="591"/>
      <c r="IE154" s="591"/>
      <c r="IF154" s="591"/>
      <c r="IG154" s="591"/>
      <c r="IH154" s="591"/>
      <c r="II154" s="591"/>
      <c r="IJ154" s="591"/>
      <c r="IK154" s="591"/>
      <c r="IL154" s="591"/>
      <c r="IM154" s="591"/>
      <c r="IN154" s="353"/>
      <c r="IO154" s="353"/>
    </row>
    <row r="155" spans="1:249" s="619" customFormat="1" ht="16.5">
      <c r="A155" s="964"/>
      <c r="B155" s="669"/>
      <c r="C155" s="669"/>
      <c r="D155" s="594"/>
      <c r="E155" s="965"/>
      <c r="J155" s="591"/>
      <c r="K155" s="591"/>
      <c r="L155" s="591"/>
      <c r="M155" s="591"/>
      <c r="N155" s="591"/>
      <c r="O155" s="591"/>
      <c r="P155" s="591"/>
      <c r="Q155" s="591"/>
      <c r="R155" s="591"/>
      <c r="S155" s="591"/>
      <c r="T155" s="591"/>
      <c r="U155" s="591"/>
      <c r="V155" s="591"/>
      <c r="W155" s="591"/>
      <c r="X155" s="591"/>
      <c r="Y155" s="591"/>
      <c r="Z155" s="591"/>
      <c r="AA155" s="591"/>
      <c r="AB155" s="591"/>
      <c r="AC155" s="591"/>
      <c r="AD155" s="591"/>
      <c r="AE155" s="591"/>
      <c r="AF155" s="591"/>
      <c r="AG155" s="591"/>
      <c r="AH155" s="591"/>
      <c r="AI155" s="591"/>
      <c r="AJ155" s="591"/>
      <c r="AK155" s="591"/>
      <c r="AL155" s="591"/>
      <c r="AM155" s="591"/>
      <c r="AN155" s="591"/>
      <c r="AO155" s="591"/>
      <c r="AP155" s="591"/>
      <c r="AQ155" s="591"/>
      <c r="AR155" s="591"/>
      <c r="AS155" s="591"/>
      <c r="AT155" s="591"/>
      <c r="AU155" s="591"/>
      <c r="AV155" s="591"/>
      <c r="AW155" s="591"/>
      <c r="AX155" s="591"/>
      <c r="AY155" s="591"/>
      <c r="AZ155" s="591"/>
      <c r="BA155" s="591"/>
      <c r="BB155" s="591"/>
      <c r="BC155" s="591"/>
      <c r="BD155" s="591"/>
      <c r="BE155" s="591"/>
      <c r="BF155" s="591"/>
      <c r="BG155" s="591"/>
      <c r="BH155" s="591"/>
      <c r="BI155" s="591"/>
      <c r="BJ155" s="591"/>
      <c r="BK155" s="591"/>
      <c r="BL155" s="591"/>
      <c r="BM155" s="591"/>
      <c r="BN155" s="591"/>
      <c r="BO155" s="591"/>
      <c r="BP155" s="591"/>
      <c r="BQ155" s="591"/>
      <c r="BR155" s="591"/>
      <c r="BS155" s="591"/>
      <c r="BT155" s="591"/>
      <c r="BU155" s="591"/>
      <c r="BV155" s="591"/>
      <c r="BW155" s="591"/>
      <c r="BX155" s="591"/>
      <c r="BY155" s="591"/>
      <c r="BZ155" s="591"/>
      <c r="CA155" s="591"/>
      <c r="CB155" s="591"/>
      <c r="CC155" s="591"/>
      <c r="CD155" s="591"/>
      <c r="CE155" s="591"/>
      <c r="CF155" s="591"/>
      <c r="CG155" s="591"/>
      <c r="CH155" s="591"/>
      <c r="CI155" s="591"/>
      <c r="CJ155" s="591"/>
      <c r="CK155" s="591"/>
      <c r="CL155" s="591"/>
      <c r="CM155" s="591"/>
      <c r="CN155" s="591"/>
      <c r="CO155" s="591"/>
      <c r="CP155" s="591"/>
      <c r="CQ155" s="591"/>
      <c r="CR155" s="591"/>
      <c r="CS155" s="591"/>
      <c r="CT155" s="591"/>
      <c r="CU155" s="591"/>
      <c r="CV155" s="591"/>
      <c r="CW155" s="591"/>
      <c r="CX155" s="591"/>
      <c r="CY155" s="591"/>
      <c r="CZ155" s="591"/>
      <c r="DA155" s="591"/>
      <c r="DB155" s="591"/>
      <c r="DC155" s="591"/>
      <c r="DD155" s="591"/>
      <c r="DE155" s="591"/>
      <c r="DF155" s="591"/>
      <c r="DG155" s="591"/>
      <c r="DH155" s="591"/>
      <c r="DI155" s="591"/>
      <c r="DJ155" s="591"/>
      <c r="DK155" s="591"/>
      <c r="DL155" s="591"/>
      <c r="DM155" s="591"/>
      <c r="DN155" s="591"/>
      <c r="DO155" s="591"/>
      <c r="DP155" s="591"/>
      <c r="DQ155" s="591"/>
      <c r="DR155" s="591"/>
      <c r="DS155" s="591"/>
      <c r="DT155" s="591"/>
      <c r="DU155" s="591"/>
      <c r="DV155" s="591"/>
      <c r="DW155" s="591"/>
      <c r="DX155" s="591"/>
      <c r="DY155" s="591"/>
      <c r="DZ155" s="591"/>
      <c r="EA155" s="591"/>
      <c r="EB155" s="591"/>
      <c r="EC155" s="591"/>
      <c r="ED155" s="591"/>
      <c r="EE155" s="591"/>
      <c r="EF155" s="591"/>
      <c r="EG155" s="591"/>
      <c r="EH155" s="591"/>
      <c r="EI155" s="591"/>
      <c r="EJ155" s="591"/>
      <c r="EK155" s="591"/>
      <c r="EL155" s="591"/>
      <c r="EM155" s="591"/>
      <c r="EN155" s="591"/>
      <c r="EO155" s="591"/>
      <c r="EP155" s="591"/>
      <c r="EQ155" s="591"/>
      <c r="ER155" s="591"/>
      <c r="ES155" s="591"/>
      <c r="ET155" s="591"/>
      <c r="EU155" s="591"/>
      <c r="EV155" s="591"/>
      <c r="EW155" s="591"/>
      <c r="EX155" s="591"/>
      <c r="EY155" s="591"/>
      <c r="EZ155" s="591"/>
      <c r="FA155" s="591"/>
      <c r="FB155" s="591"/>
      <c r="FC155" s="591"/>
      <c r="FD155" s="591"/>
      <c r="FE155" s="591"/>
      <c r="FF155" s="591"/>
      <c r="FG155" s="591"/>
      <c r="FH155" s="591"/>
      <c r="FI155" s="591"/>
      <c r="FJ155" s="591"/>
      <c r="FK155" s="591"/>
      <c r="FL155" s="591"/>
      <c r="FM155" s="591"/>
      <c r="FN155" s="591"/>
      <c r="FO155" s="591"/>
      <c r="FP155" s="591"/>
      <c r="FQ155" s="591"/>
      <c r="FR155" s="591"/>
      <c r="FS155" s="591"/>
      <c r="FT155" s="591"/>
      <c r="FU155" s="591"/>
      <c r="FV155" s="591"/>
      <c r="FW155" s="591"/>
      <c r="FX155" s="591"/>
      <c r="FY155" s="591"/>
      <c r="FZ155" s="591"/>
      <c r="GA155" s="591"/>
      <c r="GB155" s="591"/>
      <c r="GC155" s="591"/>
      <c r="GD155" s="591"/>
      <c r="GE155" s="591"/>
      <c r="GF155" s="591"/>
      <c r="GG155" s="591"/>
      <c r="GH155" s="591"/>
      <c r="GI155" s="591"/>
      <c r="GJ155" s="591"/>
      <c r="GK155" s="591"/>
      <c r="GL155" s="591"/>
      <c r="GM155" s="591"/>
      <c r="GN155" s="591"/>
      <c r="GO155" s="591"/>
      <c r="GP155" s="591"/>
      <c r="GQ155" s="591"/>
      <c r="GR155" s="591"/>
      <c r="GS155" s="591"/>
      <c r="GT155" s="591"/>
      <c r="GU155" s="591"/>
      <c r="GV155" s="591"/>
      <c r="GW155" s="591"/>
      <c r="GX155" s="591"/>
      <c r="GY155" s="591"/>
      <c r="GZ155" s="591"/>
      <c r="HA155" s="591"/>
      <c r="HB155" s="591"/>
      <c r="HC155" s="591"/>
      <c r="HD155" s="591"/>
      <c r="HE155" s="591"/>
      <c r="HF155" s="591"/>
      <c r="HG155" s="591"/>
      <c r="HH155" s="591"/>
      <c r="HI155" s="591"/>
      <c r="HJ155" s="591"/>
      <c r="HK155" s="591"/>
      <c r="HL155" s="591"/>
      <c r="HM155" s="591"/>
      <c r="HN155" s="591"/>
      <c r="HO155" s="591"/>
      <c r="HP155" s="591"/>
      <c r="HQ155" s="591"/>
      <c r="HR155" s="591"/>
      <c r="HS155" s="591"/>
      <c r="HT155" s="591"/>
      <c r="HU155" s="591"/>
      <c r="HV155" s="591"/>
      <c r="HW155" s="591"/>
      <c r="HX155" s="591"/>
      <c r="HY155" s="591"/>
      <c r="HZ155" s="591"/>
      <c r="IA155" s="591"/>
      <c r="IB155" s="591"/>
      <c r="IC155" s="591"/>
      <c r="ID155" s="591"/>
      <c r="IE155" s="591"/>
      <c r="IF155" s="591"/>
      <c r="IG155" s="591"/>
      <c r="IH155" s="591"/>
      <c r="II155" s="591"/>
      <c r="IJ155" s="591"/>
      <c r="IK155" s="591"/>
      <c r="IL155" s="591"/>
      <c r="IM155" s="591"/>
      <c r="IN155" s="353"/>
      <c r="IO155" s="353"/>
    </row>
    <row r="156" spans="1:249" s="619" customFormat="1" ht="16.5">
      <c r="A156" s="964"/>
      <c r="B156" s="669"/>
      <c r="C156" s="669"/>
      <c r="D156" s="594"/>
      <c r="E156" s="965"/>
      <c r="J156" s="591"/>
      <c r="K156" s="591"/>
      <c r="L156" s="591"/>
      <c r="M156" s="591"/>
      <c r="N156" s="591"/>
      <c r="O156" s="591"/>
      <c r="P156" s="591"/>
      <c r="Q156" s="591"/>
      <c r="R156" s="591"/>
      <c r="S156" s="591"/>
      <c r="T156" s="591"/>
      <c r="U156" s="591"/>
      <c r="V156" s="591"/>
      <c r="W156" s="591"/>
      <c r="X156" s="591"/>
      <c r="Y156" s="591"/>
      <c r="Z156" s="591"/>
      <c r="AA156" s="591"/>
      <c r="AB156" s="591"/>
      <c r="AC156" s="591"/>
      <c r="AD156" s="591"/>
      <c r="AE156" s="591"/>
      <c r="AF156" s="591"/>
      <c r="AG156" s="591"/>
      <c r="AH156" s="591"/>
      <c r="AI156" s="591"/>
      <c r="AJ156" s="591"/>
      <c r="AK156" s="591"/>
      <c r="AL156" s="591"/>
      <c r="AM156" s="591"/>
      <c r="AN156" s="591"/>
      <c r="AO156" s="591"/>
      <c r="AP156" s="591"/>
      <c r="AQ156" s="591"/>
      <c r="AR156" s="591"/>
      <c r="AS156" s="591"/>
      <c r="AT156" s="591"/>
      <c r="AU156" s="591"/>
      <c r="AV156" s="591"/>
      <c r="AW156" s="591"/>
      <c r="AX156" s="591"/>
      <c r="AY156" s="591"/>
      <c r="AZ156" s="591"/>
      <c r="BA156" s="591"/>
      <c r="BB156" s="591"/>
      <c r="BC156" s="591"/>
      <c r="BD156" s="591"/>
      <c r="BE156" s="591"/>
      <c r="BF156" s="591"/>
      <c r="BG156" s="591"/>
      <c r="BH156" s="591"/>
      <c r="BI156" s="591"/>
      <c r="BJ156" s="591"/>
      <c r="BK156" s="591"/>
      <c r="BL156" s="591"/>
      <c r="BM156" s="591"/>
      <c r="BN156" s="591"/>
      <c r="BO156" s="591"/>
      <c r="BP156" s="591"/>
      <c r="BQ156" s="591"/>
      <c r="BR156" s="591"/>
      <c r="BS156" s="591"/>
      <c r="BT156" s="591"/>
      <c r="BU156" s="591"/>
      <c r="BV156" s="591"/>
      <c r="BW156" s="591"/>
      <c r="BX156" s="591"/>
      <c r="BY156" s="591"/>
      <c r="BZ156" s="591"/>
      <c r="CA156" s="591"/>
      <c r="CB156" s="591"/>
      <c r="CC156" s="591"/>
      <c r="CD156" s="591"/>
      <c r="CE156" s="591"/>
      <c r="CF156" s="591"/>
      <c r="CG156" s="591"/>
      <c r="CH156" s="591"/>
      <c r="CI156" s="591"/>
      <c r="CJ156" s="591"/>
      <c r="CK156" s="591"/>
      <c r="CL156" s="591"/>
      <c r="CM156" s="591"/>
      <c r="CN156" s="591"/>
      <c r="CO156" s="591"/>
      <c r="CP156" s="591"/>
      <c r="CQ156" s="591"/>
      <c r="CR156" s="591"/>
      <c r="CS156" s="591"/>
      <c r="CT156" s="591"/>
      <c r="CU156" s="591"/>
      <c r="CV156" s="591"/>
      <c r="CW156" s="591"/>
      <c r="CX156" s="591"/>
      <c r="CY156" s="591"/>
      <c r="CZ156" s="591"/>
      <c r="DA156" s="591"/>
      <c r="DB156" s="591"/>
      <c r="DC156" s="591"/>
      <c r="DD156" s="591"/>
      <c r="DE156" s="591"/>
      <c r="DF156" s="591"/>
      <c r="DG156" s="591"/>
      <c r="DH156" s="591"/>
      <c r="DI156" s="591"/>
      <c r="DJ156" s="591"/>
      <c r="DK156" s="591"/>
      <c r="DL156" s="591"/>
      <c r="DM156" s="591"/>
      <c r="DN156" s="591"/>
      <c r="DO156" s="591"/>
      <c r="DP156" s="591"/>
      <c r="DQ156" s="591"/>
      <c r="DR156" s="591"/>
      <c r="DS156" s="591"/>
      <c r="DT156" s="591"/>
      <c r="DU156" s="591"/>
      <c r="DV156" s="591"/>
      <c r="DW156" s="591"/>
      <c r="DX156" s="591"/>
      <c r="DY156" s="591"/>
      <c r="DZ156" s="591"/>
      <c r="EA156" s="591"/>
      <c r="EB156" s="591"/>
      <c r="EC156" s="591"/>
      <c r="ED156" s="591"/>
      <c r="EE156" s="591"/>
      <c r="EF156" s="591"/>
      <c r="EG156" s="591"/>
      <c r="EH156" s="591"/>
      <c r="EI156" s="591"/>
      <c r="EJ156" s="591"/>
      <c r="EK156" s="591"/>
      <c r="EL156" s="591"/>
      <c r="EM156" s="591"/>
      <c r="EN156" s="591"/>
      <c r="EO156" s="591"/>
      <c r="EP156" s="591"/>
      <c r="EQ156" s="591"/>
      <c r="ER156" s="591"/>
      <c r="ES156" s="591"/>
      <c r="ET156" s="591"/>
      <c r="EU156" s="591"/>
      <c r="EV156" s="591"/>
      <c r="EW156" s="591"/>
      <c r="EX156" s="591"/>
      <c r="EY156" s="591"/>
      <c r="EZ156" s="591"/>
      <c r="FA156" s="591"/>
      <c r="FB156" s="591"/>
      <c r="FC156" s="591"/>
      <c r="FD156" s="591"/>
      <c r="FE156" s="591"/>
      <c r="FF156" s="591"/>
      <c r="FG156" s="591"/>
      <c r="FH156" s="591"/>
      <c r="FI156" s="591"/>
      <c r="FJ156" s="591"/>
      <c r="FK156" s="591"/>
      <c r="FL156" s="591"/>
      <c r="FM156" s="591"/>
      <c r="FN156" s="591"/>
      <c r="FO156" s="591"/>
      <c r="FP156" s="591"/>
      <c r="FQ156" s="591"/>
      <c r="FR156" s="591"/>
      <c r="FS156" s="591"/>
      <c r="FT156" s="591"/>
      <c r="FU156" s="591"/>
      <c r="FV156" s="591"/>
      <c r="FW156" s="591"/>
      <c r="FX156" s="591"/>
      <c r="FY156" s="591"/>
      <c r="FZ156" s="591"/>
      <c r="GA156" s="591"/>
      <c r="GB156" s="591"/>
      <c r="GC156" s="591"/>
      <c r="GD156" s="591"/>
      <c r="GE156" s="591"/>
      <c r="GF156" s="591"/>
      <c r="GG156" s="591"/>
      <c r="GH156" s="591"/>
      <c r="GI156" s="591"/>
      <c r="GJ156" s="591"/>
      <c r="GK156" s="591"/>
      <c r="GL156" s="591"/>
      <c r="GM156" s="591"/>
      <c r="GN156" s="591"/>
      <c r="GO156" s="591"/>
      <c r="GP156" s="591"/>
      <c r="GQ156" s="591"/>
      <c r="GR156" s="591"/>
      <c r="GS156" s="591"/>
      <c r="GT156" s="591"/>
      <c r="GU156" s="591"/>
      <c r="GV156" s="591"/>
      <c r="GW156" s="591"/>
      <c r="GX156" s="591"/>
      <c r="GY156" s="591"/>
      <c r="GZ156" s="591"/>
      <c r="HA156" s="591"/>
      <c r="HB156" s="591"/>
      <c r="HC156" s="591"/>
      <c r="HD156" s="591"/>
      <c r="HE156" s="591"/>
      <c r="HF156" s="591"/>
      <c r="HG156" s="591"/>
      <c r="HH156" s="591"/>
      <c r="HI156" s="591"/>
      <c r="HJ156" s="591"/>
      <c r="HK156" s="591"/>
      <c r="HL156" s="591"/>
      <c r="HM156" s="591"/>
      <c r="HN156" s="591"/>
      <c r="HO156" s="591"/>
      <c r="HP156" s="591"/>
      <c r="HQ156" s="591"/>
      <c r="HR156" s="591"/>
      <c r="HS156" s="591"/>
      <c r="HT156" s="591"/>
      <c r="HU156" s="591"/>
      <c r="HV156" s="591"/>
      <c r="HW156" s="591"/>
      <c r="HX156" s="591"/>
      <c r="HY156" s="591"/>
      <c r="HZ156" s="591"/>
      <c r="IA156" s="591"/>
      <c r="IB156" s="591"/>
      <c r="IC156" s="591"/>
      <c r="ID156" s="591"/>
      <c r="IE156" s="591"/>
      <c r="IF156" s="591"/>
      <c r="IG156" s="591"/>
      <c r="IH156" s="591"/>
      <c r="II156" s="591"/>
      <c r="IJ156" s="591"/>
      <c r="IK156" s="591"/>
      <c r="IL156" s="591"/>
      <c r="IM156" s="591"/>
      <c r="IN156" s="353"/>
      <c r="IO156" s="353"/>
    </row>
    <row r="157" spans="1:249" s="619" customFormat="1" ht="16.5">
      <c r="A157" s="964"/>
      <c r="B157" s="669"/>
      <c r="C157" s="669"/>
      <c r="D157" s="594"/>
      <c r="E157" s="965"/>
      <c r="J157" s="591"/>
      <c r="K157" s="591"/>
      <c r="L157" s="591"/>
      <c r="M157" s="591"/>
      <c r="N157" s="591"/>
      <c r="O157" s="591"/>
      <c r="P157" s="591"/>
      <c r="Q157" s="591"/>
      <c r="R157" s="591"/>
      <c r="S157" s="591"/>
      <c r="T157" s="591"/>
      <c r="U157" s="591"/>
      <c r="V157" s="591"/>
      <c r="W157" s="591"/>
      <c r="X157" s="591"/>
      <c r="Y157" s="591"/>
      <c r="Z157" s="591"/>
      <c r="AA157" s="591"/>
      <c r="AB157" s="591"/>
      <c r="AC157" s="591"/>
      <c r="AD157" s="591"/>
      <c r="AE157" s="591"/>
      <c r="AF157" s="591"/>
      <c r="AG157" s="591"/>
      <c r="AH157" s="591"/>
      <c r="AI157" s="591"/>
      <c r="AJ157" s="591"/>
      <c r="AK157" s="591"/>
      <c r="AL157" s="591"/>
      <c r="AM157" s="591"/>
      <c r="AN157" s="591"/>
      <c r="AO157" s="591"/>
      <c r="AP157" s="591"/>
      <c r="AQ157" s="591"/>
      <c r="AR157" s="591"/>
      <c r="AS157" s="591"/>
      <c r="AT157" s="591"/>
      <c r="AU157" s="591"/>
      <c r="AV157" s="591"/>
      <c r="AW157" s="591"/>
      <c r="AX157" s="591"/>
      <c r="AY157" s="591"/>
      <c r="AZ157" s="591"/>
      <c r="BA157" s="591"/>
      <c r="BB157" s="591"/>
      <c r="BC157" s="591"/>
      <c r="BD157" s="591"/>
      <c r="BE157" s="591"/>
      <c r="BF157" s="591"/>
      <c r="BG157" s="591"/>
      <c r="BH157" s="591"/>
      <c r="BI157" s="591"/>
      <c r="BJ157" s="591"/>
      <c r="BK157" s="591"/>
      <c r="BL157" s="591"/>
      <c r="BM157" s="591"/>
      <c r="BN157" s="591"/>
      <c r="BO157" s="591"/>
      <c r="BP157" s="591"/>
      <c r="BQ157" s="591"/>
      <c r="BR157" s="591"/>
      <c r="BS157" s="591"/>
      <c r="BT157" s="591"/>
      <c r="BU157" s="591"/>
      <c r="BV157" s="591"/>
      <c r="BW157" s="591"/>
      <c r="BX157" s="591"/>
      <c r="BY157" s="591"/>
      <c r="BZ157" s="591"/>
      <c r="CA157" s="591"/>
      <c r="CB157" s="591"/>
      <c r="CC157" s="591"/>
      <c r="CD157" s="591"/>
      <c r="CE157" s="591"/>
      <c r="CF157" s="591"/>
      <c r="CG157" s="591"/>
      <c r="CH157" s="591"/>
      <c r="CI157" s="591"/>
      <c r="CJ157" s="591"/>
      <c r="CK157" s="591"/>
      <c r="CL157" s="591"/>
      <c r="CM157" s="591"/>
      <c r="CN157" s="591"/>
      <c r="CO157" s="591"/>
      <c r="CP157" s="591"/>
      <c r="CQ157" s="591"/>
      <c r="CR157" s="591"/>
      <c r="CS157" s="591"/>
      <c r="CT157" s="591"/>
      <c r="CU157" s="591"/>
      <c r="CV157" s="591"/>
      <c r="CW157" s="591"/>
      <c r="CX157" s="591"/>
      <c r="CY157" s="591"/>
      <c r="CZ157" s="591"/>
      <c r="DA157" s="591"/>
      <c r="DB157" s="591"/>
      <c r="DC157" s="591"/>
      <c r="DD157" s="591"/>
      <c r="DE157" s="591"/>
      <c r="DF157" s="591"/>
      <c r="DG157" s="591"/>
      <c r="DH157" s="591"/>
      <c r="DI157" s="591"/>
      <c r="DJ157" s="591"/>
      <c r="DK157" s="591"/>
      <c r="DL157" s="591"/>
      <c r="DM157" s="591"/>
      <c r="DN157" s="591"/>
      <c r="DO157" s="591"/>
      <c r="DP157" s="591"/>
      <c r="DQ157" s="591"/>
      <c r="DR157" s="591"/>
      <c r="DS157" s="591"/>
      <c r="DT157" s="591"/>
      <c r="DU157" s="591"/>
      <c r="DV157" s="591"/>
      <c r="DW157" s="591"/>
      <c r="DX157" s="591"/>
      <c r="DY157" s="591"/>
      <c r="DZ157" s="591"/>
      <c r="EA157" s="591"/>
      <c r="EB157" s="591"/>
      <c r="EC157" s="591"/>
      <c r="ED157" s="591"/>
      <c r="EE157" s="591"/>
      <c r="EF157" s="591"/>
      <c r="EG157" s="591"/>
      <c r="EH157" s="591"/>
      <c r="EI157" s="591"/>
      <c r="EJ157" s="591"/>
      <c r="EK157" s="591"/>
      <c r="EL157" s="591"/>
      <c r="EM157" s="591"/>
      <c r="EN157" s="591"/>
      <c r="EO157" s="591"/>
      <c r="EP157" s="591"/>
      <c r="EQ157" s="591"/>
      <c r="ER157" s="591"/>
      <c r="ES157" s="591"/>
      <c r="ET157" s="591"/>
      <c r="EU157" s="591"/>
      <c r="EV157" s="591"/>
      <c r="EW157" s="591"/>
      <c r="EX157" s="591"/>
      <c r="EY157" s="591"/>
      <c r="EZ157" s="591"/>
      <c r="FA157" s="591"/>
      <c r="FB157" s="591"/>
      <c r="FC157" s="591"/>
      <c r="FD157" s="591"/>
      <c r="FE157" s="591"/>
      <c r="FF157" s="591"/>
      <c r="FG157" s="591"/>
      <c r="FH157" s="591"/>
      <c r="FI157" s="591"/>
      <c r="FJ157" s="591"/>
      <c r="FK157" s="591"/>
      <c r="FL157" s="591"/>
      <c r="FM157" s="591"/>
      <c r="FN157" s="591"/>
      <c r="FO157" s="591"/>
      <c r="FP157" s="591"/>
      <c r="FQ157" s="591"/>
      <c r="FR157" s="591"/>
      <c r="FS157" s="591"/>
      <c r="FT157" s="591"/>
      <c r="FU157" s="591"/>
      <c r="FV157" s="591"/>
      <c r="FW157" s="591"/>
      <c r="FX157" s="591"/>
      <c r="FY157" s="591"/>
      <c r="FZ157" s="591"/>
      <c r="GA157" s="591"/>
      <c r="GB157" s="591"/>
      <c r="GC157" s="591"/>
      <c r="GD157" s="591"/>
      <c r="GE157" s="591"/>
      <c r="GF157" s="591"/>
      <c r="GG157" s="591"/>
      <c r="GH157" s="591"/>
      <c r="GI157" s="591"/>
      <c r="GJ157" s="591"/>
      <c r="GK157" s="591"/>
      <c r="GL157" s="591"/>
      <c r="GM157" s="591"/>
      <c r="GN157" s="591"/>
      <c r="GO157" s="591"/>
      <c r="GP157" s="591"/>
      <c r="GQ157" s="591"/>
      <c r="GR157" s="591"/>
      <c r="GS157" s="591"/>
      <c r="GT157" s="591"/>
      <c r="GU157" s="591"/>
      <c r="GV157" s="591"/>
      <c r="GW157" s="591"/>
      <c r="GX157" s="591"/>
      <c r="GY157" s="591"/>
      <c r="GZ157" s="591"/>
      <c r="HA157" s="591"/>
      <c r="HB157" s="591"/>
      <c r="HC157" s="591"/>
      <c r="HD157" s="591"/>
      <c r="HE157" s="591"/>
      <c r="HF157" s="591"/>
      <c r="HG157" s="591"/>
      <c r="HH157" s="591"/>
      <c r="HI157" s="591"/>
      <c r="HJ157" s="591"/>
      <c r="HK157" s="591"/>
      <c r="HL157" s="591"/>
      <c r="HM157" s="591"/>
      <c r="HN157" s="591"/>
      <c r="HO157" s="591"/>
      <c r="HP157" s="591"/>
      <c r="HQ157" s="591"/>
      <c r="HR157" s="591"/>
      <c r="HS157" s="591"/>
      <c r="HT157" s="591"/>
      <c r="HU157" s="591"/>
      <c r="HV157" s="591"/>
      <c r="HW157" s="591"/>
      <c r="HX157" s="591"/>
      <c r="HY157" s="591"/>
      <c r="HZ157" s="591"/>
      <c r="IA157" s="591"/>
      <c r="IB157" s="591"/>
      <c r="IC157" s="591"/>
      <c r="ID157" s="591"/>
      <c r="IE157" s="591"/>
      <c r="IF157" s="591"/>
      <c r="IG157" s="591"/>
      <c r="IH157" s="591"/>
      <c r="II157" s="591"/>
      <c r="IJ157" s="591"/>
      <c r="IK157" s="591"/>
      <c r="IL157" s="591"/>
      <c r="IM157" s="591"/>
      <c r="IN157" s="353"/>
      <c r="IO157" s="353"/>
    </row>
    <row r="158" spans="1:249" s="619" customFormat="1" ht="16.5">
      <c r="A158" s="964"/>
      <c r="B158" s="669"/>
      <c r="C158" s="669"/>
      <c r="D158" s="594"/>
      <c r="E158" s="965"/>
      <c r="J158" s="591"/>
      <c r="K158" s="591"/>
      <c r="L158" s="591"/>
      <c r="M158" s="591"/>
      <c r="N158" s="591"/>
      <c r="O158" s="591"/>
      <c r="P158" s="591"/>
      <c r="Q158" s="591"/>
      <c r="R158" s="591"/>
      <c r="S158" s="591"/>
      <c r="T158" s="591"/>
      <c r="U158" s="591"/>
      <c r="V158" s="591"/>
      <c r="W158" s="591"/>
      <c r="X158" s="591"/>
      <c r="Y158" s="591"/>
      <c r="Z158" s="591"/>
      <c r="AA158" s="591"/>
      <c r="AB158" s="591"/>
      <c r="AC158" s="591"/>
      <c r="AD158" s="591"/>
      <c r="AE158" s="591"/>
      <c r="AF158" s="591"/>
      <c r="AG158" s="591"/>
      <c r="AH158" s="591"/>
      <c r="AI158" s="591"/>
      <c r="AJ158" s="591"/>
      <c r="AK158" s="591"/>
      <c r="AL158" s="591"/>
      <c r="AM158" s="591"/>
      <c r="AN158" s="591"/>
      <c r="AO158" s="591"/>
      <c r="AP158" s="591"/>
      <c r="AQ158" s="591"/>
      <c r="AR158" s="591"/>
      <c r="AS158" s="591"/>
      <c r="AT158" s="591"/>
      <c r="AU158" s="591"/>
      <c r="AV158" s="591"/>
      <c r="AW158" s="591"/>
      <c r="AX158" s="591"/>
      <c r="AY158" s="591"/>
      <c r="AZ158" s="591"/>
      <c r="BA158" s="591"/>
      <c r="BB158" s="591"/>
      <c r="BC158" s="591"/>
      <c r="BD158" s="591"/>
      <c r="BE158" s="591"/>
      <c r="BF158" s="591"/>
      <c r="BG158" s="591"/>
      <c r="BH158" s="591"/>
      <c r="BI158" s="591"/>
      <c r="BJ158" s="591"/>
      <c r="BK158" s="591"/>
      <c r="BL158" s="591"/>
      <c r="BM158" s="591"/>
      <c r="BN158" s="591"/>
      <c r="BO158" s="591"/>
      <c r="BP158" s="591"/>
      <c r="BQ158" s="591"/>
      <c r="BR158" s="591"/>
      <c r="BS158" s="591"/>
      <c r="BT158" s="591"/>
      <c r="BU158" s="591"/>
      <c r="BV158" s="591"/>
      <c r="BW158" s="591"/>
      <c r="BX158" s="591"/>
      <c r="BY158" s="591"/>
      <c r="BZ158" s="591"/>
      <c r="CA158" s="591"/>
      <c r="CB158" s="591"/>
      <c r="CC158" s="591"/>
      <c r="CD158" s="591"/>
      <c r="CE158" s="591"/>
      <c r="CF158" s="591"/>
      <c r="CG158" s="591"/>
      <c r="CH158" s="591"/>
      <c r="CI158" s="591"/>
      <c r="CJ158" s="591"/>
      <c r="CK158" s="591"/>
      <c r="CL158" s="591"/>
      <c r="CM158" s="591"/>
      <c r="CN158" s="591"/>
      <c r="CO158" s="591"/>
      <c r="CP158" s="591"/>
      <c r="CQ158" s="591"/>
      <c r="CR158" s="591"/>
      <c r="CS158" s="591"/>
      <c r="CT158" s="591"/>
      <c r="CU158" s="591"/>
      <c r="CV158" s="591"/>
      <c r="CW158" s="591"/>
      <c r="CX158" s="591"/>
      <c r="CY158" s="591"/>
      <c r="CZ158" s="591"/>
      <c r="DA158" s="591"/>
      <c r="DB158" s="591"/>
      <c r="DC158" s="591"/>
      <c r="DD158" s="591"/>
      <c r="DE158" s="591"/>
      <c r="DF158" s="591"/>
      <c r="DG158" s="591"/>
      <c r="DH158" s="591"/>
      <c r="DI158" s="591"/>
      <c r="DJ158" s="591"/>
      <c r="DK158" s="591"/>
      <c r="DL158" s="591"/>
      <c r="DM158" s="591"/>
      <c r="DN158" s="591"/>
      <c r="DO158" s="591"/>
      <c r="DP158" s="591"/>
      <c r="DQ158" s="591"/>
      <c r="DR158" s="591"/>
      <c r="DS158" s="591"/>
      <c r="DT158" s="591"/>
      <c r="DU158" s="591"/>
      <c r="DV158" s="591"/>
      <c r="DW158" s="591"/>
      <c r="DX158" s="591"/>
      <c r="DY158" s="591"/>
      <c r="DZ158" s="591"/>
      <c r="EA158" s="591"/>
      <c r="EB158" s="591"/>
      <c r="EC158" s="591"/>
      <c r="ED158" s="591"/>
      <c r="EE158" s="591"/>
      <c r="EF158" s="591"/>
      <c r="EG158" s="591"/>
      <c r="EH158" s="591"/>
      <c r="EI158" s="591"/>
      <c r="EJ158" s="591"/>
      <c r="EK158" s="591"/>
      <c r="EL158" s="591"/>
      <c r="EM158" s="591"/>
      <c r="EN158" s="591"/>
      <c r="EO158" s="591"/>
      <c r="EP158" s="591"/>
      <c r="EQ158" s="591"/>
      <c r="ER158" s="591"/>
      <c r="ES158" s="591"/>
      <c r="ET158" s="591"/>
      <c r="EU158" s="591"/>
      <c r="EV158" s="591"/>
      <c r="EW158" s="591"/>
      <c r="EX158" s="591"/>
      <c r="EY158" s="591"/>
      <c r="EZ158" s="591"/>
      <c r="FA158" s="591"/>
      <c r="FB158" s="591"/>
      <c r="FC158" s="591"/>
      <c r="FD158" s="591"/>
      <c r="FE158" s="591"/>
      <c r="FF158" s="591"/>
      <c r="FG158" s="591"/>
      <c r="FH158" s="591"/>
      <c r="FI158" s="591"/>
      <c r="FJ158" s="591"/>
      <c r="FK158" s="591"/>
      <c r="FL158" s="591"/>
      <c r="FM158" s="591"/>
      <c r="FN158" s="591"/>
      <c r="FO158" s="591"/>
      <c r="FP158" s="591"/>
      <c r="FQ158" s="591"/>
      <c r="FR158" s="591"/>
      <c r="FS158" s="591"/>
      <c r="FT158" s="591"/>
      <c r="FU158" s="591"/>
      <c r="FV158" s="591"/>
      <c r="FW158" s="591"/>
      <c r="FX158" s="591"/>
      <c r="FY158" s="591"/>
      <c r="FZ158" s="591"/>
      <c r="GA158" s="591"/>
      <c r="GB158" s="591"/>
      <c r="GC158" s="591"/>
      <c r="GD158" s="591"/>
      <c r="GE158" s="591"/>
      <c r="GF158" s="591"/>
      <c r="GG158" s="591"/>
      <c r="GH158" s="591"/>
      <c r="GI158" s="591"/>
      <c r="GJ158" s="591"/>
      <c r="GK158" s="591"/>
      <c r="GL158" s="591"/>
      <c r="GM158" s="591"/>
      <c r="GN158" s="591"/>
      <c r="GO158" s="591"/>
      <c r="GP158" s="591"/>
      <c r="GQ158" s="591"/>
      <c r="GR158" s="591"/>
      <c r="GS158" s="591"/>
      <c r="GT158" s="591"/>
      <c r="GU158" s="591"/>
      <c r="GV158" s="591"/>
      <c r="GW158" s="591"/>
      <c r="GX158" s="591"/>
      <c r="GY158" s="591"/>
      <c r="GZ158" s="591"/>
      <c r="HA158" s="591"/>
      <c r="HB158" s="591"/>
      <c r="HC158" s="591"/>
      <c r="HD158" s="591"/>
      <c r="HE158" s="591"/>
      <c r="HF158" s="591"/>
      <c r="HG158" s="591"/>
      <c r="HH158" s="591"/>
      <c r="HI158" s="591"/>
      <c r="HJ158" s="591"/>
      <c r="HK158" s="591"/>
      <c r="HL158" s="591"/>
      <c r="HM158" s="591"/>
      <c r="HN158" s="591"/>
      <c r="HO158" s="591"/>
      <c r="HP158" s="591"/>
      <c r="HQ158" s="591"/>
      <c r="HR158" s="591"/>
      <c r="HS158" s="591"/>
      <c r="HT158" s="591"/>
      <c r="HU158" s="591"/>
      <c r="HV158" s="591"/>
      <c r="HW158" s="591"/>
      <c r="HX158" s="591"/>
      <c r="HY158" s="591"/>
      <c r="HZ158" s="591"/>
      <c r="IA158" s="591"/>
      <c r="IB158" s="591"/>
      <c r="IC158" s="591"/>
      <c r="ID158" s="591"/>
      <c r="IE158" s="591"/>
      <c r="IF158" s="591"/>
      <c r="IG158" s="591"/>
      <c r="IH158" s="591"/>
      <c r="II158" s="591"/>
      <c r="IJ158" s="591"/>
      <c r="IK158" s="591"/>
      <c r="IL158" s="591"/>
      <c r="IM158" s="591"/>
      <c r="IN158" s="353"/>
      <c r="IO158" s="353"/>
    </row>
    <row r="159" spans="1:249" s="619" customFormat="1" ht="16.5">
      <c r="A159" s="964"/>
      <c r="B159" s="669"/>
      <c r="C159" s="669"/>
      <c r="D159" s="594"/>
      <c r="E159" s="965"/>
      <c r="J159" s="591"/>
      <c r="K159" s="591"/>
      <c r="L159" s="591"/>
      <c r="M159" s="591"/>
      <c r="N159" s="591"/>
      <c r="O159" s="591"/>
      <c r="P159" s="591"/>
      <c r="Q159" s="591"/>
      <c r="R159" s="591"/>
      <c r="S159" s="591"/>
      <c r="T159" s="591"/>
      <c r="U159" s="591"/>
      <c r="V159" s="591"/>
      <c r="W159" s="591"/>
      <c r="X159" s="591"/>
      <c r="Y159" s="591"/>
      <c r="Z159" s="591"/>
      <c r="AA159" s="591"/>
      <c r="AB159" s="591"/>
      <c r="AC159" s="591"/>
      <c r="AD159" s="591"/>
      <c r="AE159" s="591"/>
      <c r="AF159" s="591"/>
      <c r="AG159" s="591"/>
      <c r="AH159" s="591"/>
      <c r="AI159" s="591"/>
      <c r="AJ159" s="591"/>
      <c r="AK159" s="591"/>
      <c r="AL159" s="591"/>
      <c r="AM159" s="591"/>
      <c r="AN159" s="591"/>
      <c r="AO159" s="591"/>
      <c r="AP159" s="591"/>
      <c r="AQ159" s="591"/>
      <c r="AR159" s="591"/>
      <c r="AS159" s="591"/>
      <c r="AT159" s="591"/>
      <c r="AU159" s="591"/>
      <c r="AV159" s="591"/>
      <c r="AW159" s="591"/>
      <c r="AX159" s="591"/>
      <c r="AY159" s="591"/>
      <c r="AZ159" s="591"/>
      <c r="BA159" s="591"/>
      <c r="BB159" s="591"/>
      <c r="BC159" s="591"/>
      <c r="BD159" s="591"/>
      <c r="BE159" s="591"/>
      <c r="BF159" s="591"/>
      <c r="BG159" s="591"/>
      <c r="BH159" s="591"/>
      <c r="BI159" s="591"/>
      <c r="BJ159" s="591"/>
      <c r="BK159" s="591"/>
      <c r="BL159" s="591"/>
      <c r="BM159" s="591"/>
      <c r="BN159" s="591"/>
      <c r="BO159" s="591"/>
      <c r="BP159" s="591"/>
      <c r="BQ159" s="591"/>
      <c r="BR159" s="591"/>
      <c r="BS159" s="591"/>
      <c r="BT159" s="591"/>
      <c r="BU159" s="591"/>
      <c r="BV159" s="591"/>
      <c r="BW159" s="591"/>
      <c r="BX159" s="591"/>
      <c r="BY159" s="591"/>
      <c r="BZ159" s="591"/>
      <c r="CA159" s="591"/>
      <c r="CB159" s="591"/>
      <c r="CC159" s="591"/>
      <c r="CD159" s="591"/>
      <c r="CE159" s="591"/>
      <c r="CF159" s="591"/>
      <c r="CG159" s="591"/>
      <c r="CH159" s="591"/>
      <c r="CI159" s="591"/>
      <c r="CJ159" s="591"/>
      <c r="CK159" s="591"/>
      <c r="CL159" s="591"/>
      <c r="CM159" s="591"/>
      <c r="CN159" s="591"/>
      <c r="CO159" s="591"/>
      <c r="CP159" s="591"/>
      <c r="CQ159" s="591"/>
      <c r="CR159" s="591"/>
      <c r="CS159" s="591"/>
      <c r="CT159" s="591"/>
      <c r="CU159" s="591"/>
      <c r="CV159" s="591"/>
      <c r="CW159" s="591"/>
      <c r="CX159" s="591"/>
      <c r="CY159" s="591"/>
      <c r="CZ159" s="591"/>
      <c r="DA159" s="591"/>
      <c r="DB159" s="591"/>
      <c r="DC159" s="591"/>
      <c r="DD159" s="591"/>
      <c r="DE159" s="591"/>
      <c r="DF159" s="591"/>
      <c r="DG159" s="591"/>
      <c r="DH159" s="591"/>
      <c r="DI159" s="591"/>
      <c r="DJ159" s="591"/>
      <c r="DK159" s="591"/>
      <c r="DL159" s="591"/>
      <c r="DM159" s="591"/>
      <c r="DN159" s="591"/>
      <c r="DO159" s="591"/>
      <c r="DP159" s="591"/>
      <c r="DQ159" s="591"/>
      <c r="DR159" s="591"/>
      <c r="DS159" s="591"/>
      <c r="DT159" s="591"/>
      <c r="DU159" s="591"/>
      <c r="DV159" s="591"/>
      <c r="DW159" s="591"/>
      <c r="DX159" s="591"/>
      <c r="DY159" s="591"/>
      <c r="DZ159" s="591"/>
      <c r="EA159" s="591"/>
      <c r="EB159" s="591"/>
      <c r="EC159" s="591"/>
      <c r="ED159" s="591"/>
      <c r="EE159" s="591"/>
      <c r="EF159" s="591"/>
      <c r="EG159" s="591"/>
      <c r="EH159" s="591"/>
      <c r="EI159" s="591"/>
      <c r="EJ159" s="591"/>
      <c r="EK159" s="591"/>
      <c r="EL159" s="591"/>
      <c r="EM159" s="591"/>
      <c r="EN159" s="591"/>
      <c r="EO159" s="591"/>
      <c r="EP159" s="591"/>
      <c r="EQ159" s="591"/>
      <c r="ER159" s="591"/>
      <c r="ES159" s="591"/>
      <c r="ET159" s="591"/>
      <c r="EU159" s="591"/>
      <c r="EV159" s="591"/>
      <c r="EW159" s="591"/>
      <c r="EX159" s="591"/>
      <c r="EY159" s="591"/>
      <c r="EZ159" s="591"/>
      <c r="FA159" s="591"/>
      <c r="FB159" s="591"/>
      <c r="FC159" s="591"/>
      <c r="FD159" s="591"/>
      <c r="FE159" s="591"/>
      <c r="FF159" s="591"/>
      <c r="FG159" s="591"/>
      <c r="FH159" s="591"/>
      <c r="FI159" s="591"/>
      <c r="FJ159" s="591"/>
      <c r="FK159" s="591"/>
      <c r="FL159" s="591"/>
      <c r="FM159" s="591"/>
      <c r="FN159" s="591"/>
      <c r="FO159" s="591"/>
      <c r="FP159" s="591"/>
      <c r="FQ159" s="591"/>
      <c r="FR159" s="591"/>
      <c r="FS159" s="591"/>
      <c r="FT159" s="591"/>
      <c r="FU159" s="591"/>
      <c r="FV159" s="591"/>
      <c r="FW159" s="591"/>
      <c r="FX159" s="591"/>
      <c r="FY159" s="591"/>
      <c r="FZ159" s="591"/>
      <c r="GA159" s="591"/>
      <c r="GB159" s="591"/>
      <c r="GC159" s="591"/>
      <c r="GD159" s="591"/>
      <c r="GE159" s="591"/>
      <c r="GF159" s="591"/>
      <c r="GG159" s="591"/>
      <c r="GH159" s="591"/>
      <c r="GI159" s="591"/>
      <c r="GJ159" s="591"/>
      <c r="GK159" s="591"/>
      <c r="GL159" s="591"/>
      <c r="GM159" s="591"/>
      <c r="GN159" s="591"/>
      <c r="GO159" s="591"/>
      <c r="GP159" s="591"/>
      <c r="GQ159" s="591"/>
      <c r="GR159" s="591"/>
      <c r="GS159" s="591"/>
      <c r="GT159" s="591"/>
      <c r="GU159" s="591"/>
      <c r="GV159" s="591"/>
      <c r="GW159" s="591"/>
      <c r="GX159" s="591"/>
      <c r="GY159" s="591"/>
      <c r="GZ159" s="591"/>
      <c r="HA159" s="591"/>
      <c r="HB159" s="591"/>
      <c r="HC159" s="591"/>
      <c r="HD159" s="591"/>
      <c r="HE159" s="591"/>
      <c r="HF159" s="591"/>
      <c r="HG159" s="591"/>
      <c r="HH159" s="591"/>
      <c r="HI159" s="591"/>
      <c r="HJ159" s="591"/>
      <c r="HK159" s="591"/>
      <c r="HL159" s="591"/>
      <c r="HM159" s="591"/>
      <c r="HN159" s="591"/>
      <c r="HO159" s="591"/>
      <c r="HP159" s="591"/>
      <c r="HQ159" s="591"/>
      <c r="HR159" s="591"/>
      <c r="HS159" s="591"/>
      <c r="HT159" s="591"/>
      <c r="HU159" s="591"/>
      <c r="HV159" s="591"/>
      <c r="HW159" s="591"/>
      <c r="HX159" s="591"/>
      <c r="HY159" s="591"/>
      <c r="HZ159" s="591"/>
      <c r="IA159" s="591"/>
      <c r="IB159" s="591"/>
      <c r="IC159" s="591"/>
      <c r="ID159" s="591"/>
      <c r="IE159" s="591"/>
      <c r="IF159" s="591"/>
      <c r="IG159" s="591"/>
      <c r="IH159" s="591"/>
      <c r="II159" s="591"/>
      <c r="IJ159" s="591"/>
      <c r="IK159" s="591"/>
      <c r="IL159" s="591"/>
      <c r="IM159" s="591"/>
      <c r="IN159" s="353"/>
      <c r="IO159" s="353"/>
    </row>
    <row r="160" spans="1:249" s="619" customFormat="1" ht="16.5">
      <c r="A160" s="964"/>
      <c r="B160" s="669"/>
      <c r="C160" s="669"/>
      <c r="D160" s="594"/>
      <c r="E160" s="965"/>
      <c r="J160" s="591"/>
      <c r="K160" s="591"/>
      <c r="L160" s="591"/>
      <c r="M160" s="591"/>
      <c r="N160" s="591"/>
      <c r="O160" s="591"/>
      <c r="P160" s="591"/>
      <c r="Q160" s="591"/>
      <c r="R160" s="591"/>
      <c r="S160" s="591"/>
      <c r="T160" s="591"/>
      <c r="U160" s="591"/>
      <c r="V160" s="591"/>
      <c r="W160" s="591"/>
      <c r="X160" s="591"/>
      <c r="Y160" s="591"/>
      <c r="Z160" s="591"/>
      <c r="AA160" s="591"/>
      <c r="AB160" s="591"/>
      <c r="AC160" s="591"/>
      <c r="AD160" s="591"/>
      <c r="AE160" s="591"/>
      <c r="AF160" s="591"/>
      <c r="AG160" s="591"/>
      <c r="AH160" s="591"/>
      <c r="AI160" s="591"/>
      <c r="AJ160" s="591"/>
      <c r="AK160" s="591"/>
      <c r="AL160" s="591"/>
      <c r="AM160" s="591"/>
      <c r="AN160" s="591"/>
      <c r="AO160" s="591"/>
      <c r="AP160" s="591"/>
      <c r="AQ160" s="591"/>
      <c r="AR160" s="591"/>
      <c r="AS160" s="591"/>
      <c r="AT160" s="591"/>
      <c r="AU160" s="591"/>
      <c r="AV160" s="591"/>
      <c r="AW160" s="591"/>
      <c r="AX160" s="591"/>
      <c r="AY160" s="591"/>
      <c r="AZ160" s="591"/>
      <c r="BA160" s="591"/>
      <c r="BB160" s="591"/>
      <c r="BC160" s="591"/>
      <c r="BD160" s="591"/>
      <c r="BE160" s="591"/>
      <c r="BF160" s="591"/>
      <c r="BG160" s="591"/>
      <c r="BH160" s="591"/>
      <c r="BI160" s="591"/>
      <c r="BJ160" s="591"/>
      <c r="BK160" s="591"/>
      <c r="BL160" s="591"/>
      <c r="BM160" s="591"/>
      <c r="BN160" s="591"/>
      <c r="BO160" s="591"/>
      <c r="BP160" s="591"/>
      <c r="BQ160" s="591"/>
      <c r="BR160" s="591"/>
      <c r="BS160" s="591"/>
      <c r="BT160" s="591"/>
      <c r="BU160" s="591"/>
      <c r="BV160" s="591"/>
      <c r="BW160" s="591"/>
      <c r="BX160" s="591"/>
      <c r="BY160" s="591"/>
      <c r="BZ160" s="591"/>
      <c r="CA160" s="591"/>
      <c r="CB160" s="591"/>
      <c r="CC160" s="591"/>
      <c r="CD160" s="591"/>
      <c r="CE160" s="591"/>
      <c r="CF160" s="591"/>
      <c r="CG160" s="591"/>
      <c r="CH160" s="591"/>
      <c r="CI160" s="591"/>
      <c r="CJ160" s="591"/>
      <c r="CK160" s="591"/>
      <c r="CL160" s="591"/>
      <c r="CM160" s="591"/>
      <c r="CN160" s="591"/>
      <c r="CO160" s="591"/>
      <c r="CP160" s="591"/>
      <c r="CQ160" s="591"/>
      <c r="CR160" s="591"/>
      <c r="CS160" s="591"/>
      <c r="CT160" s="591"/>
      <c r="CU160" s="591"/>
      <c r="CV160" s="591"/>
      <c r="CW160" s="591"/>
      <c r="CX160" s="591"/>
      <c r="CY160" s="591"/>
      <c r="CZ160" s="591"/>
      <c r="DA160" s="591"/>
      <c r="DB160" s="591"/>
      <c r="DC160" s="591"/>
      <c r="DD160" s="591"/>
      <c r="DE160" s="591"/>
      <c r="DF160" s="591"/>
      <c r="DG160" s="591"/>
      <c r="DH160" s="591"/>
      <c r="DI160" s="591"/>
      <c r="DJ160" s="591"/>
      <c r="DK160" s="591"/>
      <c r="DL160" s="591"/>
      <c r="DM160" s="591"/>
      <c r="DN160" s="591"/>
      <c r="DO160" s="591"/>
      <c r="DP160" s="591"/>
      <c r="DQ160" s="591"/>
      <c r="DR160" s="591"/>
      <c r="DS160" s="591"/>
      <c r="DT160" s="591"/>
      <c r="DU160" s="591"/>
      <c r="DV160" s="591"/>
      <c r="DW160" s="591"/>
      <c r="DX160" s="591"/>
      <c r="DY160" s="591"/>
      <c r="DZ160" s="591"/>
      <c r="EA160" s="591"/>
      <c r="EB160" s="591"/>
      <c r="EC160" s="591"/>
      <c r="ED160" s="591"/>
      <c r="EE160" s="591"/>
      <c r="EF160" s="591"/>
      <c r="EG160" s="591"/>
      <c r="EH160" s="591"/>
      <c r="EI160" s="591"/>
      <c r="EJ160" s="591"/>
      <c r="EK160" s="591"/>
      <c r="EL160" s="591"/>
      <c r="EM160" s="591"/>
      <c r="EN160" s="591"/>
      <c r="EO160" s="591"/>
      <c r="EP160" s="591"/>
      <c r="EQ160" s="591"/>
      <c r="ER160" s="591"/>
      <c r="ES160" s="591"/>
      <c r="ET160" s="591"/>
      <c r="EU160" s="591"/>
      <c r="EV160" s="591"/>
      <c r="EW160" s="591"/>
      <c r="EX160" s="591"/>
      <c r="EY160" s="591"/>
      <c r="EZ160" s="591"/>
      <c r="FA160" s="591"/>
      <c r="FB160" s="591"/>
      <c r="FC160" s="591"/>
      <c r="FD160" s="591"/>
      <c r="FE160" s="591"/>
      <c r="FF160" s="591"/>
      <c r="FG160" s="591"/>
      <c r="FH160" s="591"/>
      <c r="FI160" s="591"/>
      <c r="FJ160" s="591"/>
      <c r="FK160" s="591"/>
      <c r="FL160" s="591"/>
      <c r="FM160" s="591"/>
      <c r="FN160" s="591"/>
      <c r="FO160" s="591"/>
      <c r="FP160" s="591"/>
      <c r="FQ160" s="591"/>
      <c r="FR160" s="591"/>
      <c r="FS160" s="591"/>
      <c r="FT160" s="591"/>
      <c r="FU160" s="591"/>
      <c r="FV160" s="591"/>
      <c r="FW160" s="591"/>
      <c r="FX160" s="591"/>
      <c r="FY160" s="591"/>
      <c r="FZ160" s="591"/>
      <c r="GA160" s="591"/>
      <c r="GB160" s="591"/>
      <c r="GC160" s="591"/>
      <c r="GD160" s="591"/>
      <c r="GE160" s="591"/>
      <c r="GF160" s="591"/>
      <c r="GG160" s="591"/>
      <c r="GH160" s="591"/>
      <c r="GI160" s="591"/>
      <c r="GJ160" s="591"/>
      <c r="GK160" s="591"/>
      <c r="GL160" s="591"/>
      <c r="GM160" s="591"/>
      <c r="GN160" s="591"/>
      <c r="GO160" s="591"/>
      <c r="GP160" s="591"/>
      <c r="GQ160" s="591"/>
      <c r="GR160" s="591"/>
      <c r="GS160" s="591"/>
      <c r="GT160" s="591"/>
      <c r="GU160" s="591"/>
      <c r="GV160" s="591"/>
      <c r="GW160" s="591"/>
      <c r="GX160" s="591"/>
      <c r="GY160" s="591"/>
      <c r="GZ160" s="591"/>
      <c r="HA160" s="591"/>
      <c r="HB160" s="591"/>
      <c r="HC160" s="591"/>
      <c r="HD160" s="591"/>
      <c r="HE160" s="591"/>
      <c r="HF160" s="591"/>
      <c r="HG160" s="591"/>
      <c r="HH160" s="591"/>
      <c r="HI160" s="591"/>
      <c r="HJ160" s="591"/>
      <c r="HK160" s="591"/>
      <c r="HL160" s="591"/>
      <c r="HM160" s="591"/>
      <c r="HN160" s="591"/>
      <c r="HO160" s="591"/>
      <c r="HP160" s="591"/>
      <c r="HQ160" s="591"/>
      <c r="HR160" s="591"/>
      <c r="HS160" s="591"/>
      <c r="HT160" s="591"/>
      <c r="HU160" s="591"/>
      <c r="HV160" s="591"/>
      <c r="HW160" s="591"/>
      <c r="HX160" s="591"/>
      <c r="HY160" s="591"/>
      <c r="HZ160" s="591"/>
      <c r="IA160" s="591"/>
      <c r="IB160" s="591"/>
      <c r="IC160" s="591"/>
      <c r="ID160" s="591"/>
      <c r="IE160" s="591"/>
      <c r="IF160" s="591"/>
      <c r="IG160" s="591"/>
      <c r="IH160" s="591"/>
      <c r="II160" s="591"/>
      <c r="IJ160" s="591"/>
      <c r="IK160" s="591"/>
      <c r="IL160" s="591"/>
      <c r="IM160" s="591"/>
      <c r="IN160" s="353"/>
      <c r="IO160" s="353"/>
    </row>
    <row r="161" spans="1:249" s="619" customFormat="1" ht="16.5">
      <c r="A161" s="964"/>
      <c r="B161" s="669"/>
      <c r="C161" s="669"/>
      <c r="D161" s="594"/>
      <c r="E161" s="965"/>
      <c r="J161" s="591"/>
      <c r="K161" s="591"/>
      <c r="L161" s="591"/>
      <c r="M161" s="591"/>
      <c r="N161" s="591"/>
      <c r="O161" s="591"/>
      <c r="P161" s="591"/>
      <c r="Q161" s="591"/>
      <c r="R161" s="591"/>
      <c r="S161" s="591"/>
      <c r="T161" s="591"/>
      <c r="U161" s="591"/>
      <c r="V161" s="591"/>
      <c r="W161" s="591"/>
      <c r="X161" s="591"/>
      <c r="Y161" s="591"/>
      <c r="Z161" s="591"/>
      <c r="AA161" s="591"/>
      <c r="AB161" s="591"/>
      <c r="AC161" s="591"/>
      <c r="AD161" s="591"/>
      <c r="AE161" s="591"/>
      <c r="AF161" s="591"/>
      <c r="AG161" s="591"/>
      <c r="AH161" s="591"/>
      <c r="AI161" s="591"/>
      <c r="AJ161" s="591"/>
      <c r="AK161" s="591"/>
      <c r="AL161" s="591"/>
      <c r="AM161" s="591"/>
      <c r="AN161" s="591"/>
      <c r="AO161" s="591"/>
      <c r="AP161" s="591"/>
      <c r="AQ161" s="591"/>
      <c r="AR161" s="591"/>
      <c r="AS161" s="591"/>
      <c r="AT161" s="591"/>
      <c r="AU161" s="591"/>
      <c r="AV161" s="591"/>
      <c r="AW161" s="591"/>
      <c r="AX161" s="591"/>
      <c r="AY161" s="591"/>
      <c r="AZ161" s="591"/>
      <c r="BA161" s="591"/>
      <c r="BB161" s="591"/>
      <c r="BC161" s="591"/>
      <c r="BD161" s="591"/>
      <c r="BE161" s="591"/>
      <c r="BF161" s="591"/>
      <c r="BG161" s="591"/>
      <c r="BH161" s="591"/>
      <c r="BI161" s="591"/>
      <c r="BJ161" s="591"/>
      <c r="BK161" s="591"/>
      <c r="BL161" s="591"/>
      <c r="BM161" s="591"/>
      <c r="BN161" s="591"/>
      <c r="BO161" s="591"/>
      <c r="BP161" s="591"/>
      <c r="BQ161" s="591"/>
      <c r="BR161" s="591"/>
      <c r="BS161" s="591"/>
      <c r="BT161" s="591"/>
      <c r="BU161" s="591"/>
      <c r="BV161" s="591"/>
      <c r="BW161" s="591"/>
      <c r="BX161" s="591"/>
      <c r="BY161" s="591"/>
      <c r="BZ161" s="591"/>
      <c r="CA161" s="591"/>
      <c r="CB161" s="591"/>
      <c r="CC161" s="591"/>
      <c r="CD161" s="591"/>
      <c r="CE161" s="591"/>
      <c r="CF161" s="591"/>
      <c r="CG161" s="591"/>
      <c r="CH161" s="591"/>
      <c r="CI161" s="591"/>
      <c r="CJ161" s="591"/>
      <c r="CK161" s="591"/>
      <c r="CL161" s="591"/>
      <c r="CM161" s="591"/>
      <c r="CN161" s="591"/>
      <c r="CO161" s="591"/>
      <c r="CP161" s="591"/>
      <c r="CQ161" s="591"/>
      <c r="CR161" s="591"/>
      <c r="CS161" s="591"/>
      <c r="CT161" s="591"/>
      <c r="CU161" s="591"/>
      <c r="CV161" s="591"/>
      <c r="CW161" s="591"/>
      <c r="CX161" s="591"/>
      <c r="CY161" s="591"/>
      <c r="CZ161" s="591"/>
      <c r="DA161" s="591"/>
      <c r="DB161" s="591"/>
      <c r="DC161" s="591"/>
      <c r="DD161" s="591"/>
      <c r="DE161" s="591"/>
      <c r="DF161" s="591"/>
      <c r="DG161" s="591"/>
      <c r="DH161" s="591"/>
      <c r="DI161" s="591"/>
      <c r="DJ161" s="591"/>
      <c r="DK161" s="591"/>
      <c r="DL161" s="591"/>
      <c r="DM161" s="591"/>
      <c r="DN161" s="591"/>
      <c r="DO161" s="591"/>
      <c r="DP161" s="591"/>
      <c r="DQ161" s="591"/>
      <c r="DR161" s="591"/>
      <c r="DS161" s="591"/>
      <c r="DT161" s="591"/>
      <c r="DU161" s="591"/>
      <c r="DV161" s="591"/>
      <c r="DW161" s="591"/>
      <c r="DX161" s="591"/>
      <c r="DY161" s="591"/>
      <c r="DZ161" s="591"/>
      <c r="EA161" s="591"/>
      <c r="EB161" s="591"/>
      <c r="EC161" s="591"/>
      <c r="ED161" s="591"/>
      <c r="EE161" s="591"/>
      <c r="EF161" s="591"/>
      <c r="EG161" s="591"/>
      <c r="EH161" s="591"/>
      <c r="EI161" s="591"/>
      <c r="EJ161" s="591"/>
      <c r="EK161" s="591"/>
      <c r="EL161" s="591"/>
      <c r="EM161" s="591"/>
      <c r="EN161" s="591"/>
      <c r="EO161" s="591"/>
      <c r="EP161" s="591"/>
      <c r="EQ161" s="591"/>
      <c r="ER161" s="591"/>
      <c r="ES161" s="591"/>
      <c r="ET161" s="591"/>
      <c r="EU161" s="591"/>
      <c r="EV161" s="591"/>
      <c r="EW161" s="591"/>
      <c r="EX161" s="591"/>
      <c r="EY161" s="591"/>
      <c r="EZ161" s="591"/>
      <c r="FA161" s="591"/>
      <c r="FB161" s="591"/>
      <c r="FC161" s="591"/>
      <c r="FD161" s="591"/>
      <c r="FE161" s="591"/>
      <c r="FF161" s="591"/>
      <c r="FG161" s="591"/>
      <c r="FH161" s="591"/>
      <c r="FI161" s="591"/>
      <c r="FJ161" s="591"/>
      <c r="FK161" s="591"/>
      <c r="FL161" s="591"/>
      <c r="FM161" s="591"/>
      <c r="FN161" s="591"/>
      <c r="FO161" s="591"/>
      <c r="FP161" s="591"/>
      <c r="FQ161" s="591"/>
      <c r="FR161" s="591"/>
      <c r="FS161" s="591"/>
      <c r="FT161" s="591"/>
      <c r="FU161" s="591"/>
      <c r="FV161" s="591"/>
      <c r="FW161" s="591"/>
      <c r="FX161" s="591"/>
      <c r="FY161" s="591"/>
      <c r="FZ161" s="591"/>
      <c r="GA161" s="591"/>
      <c r="GB161" s="591"/>
      <c r="GC161" s="591"/>
      <c r="GD161" s="591"/>
      <c r="GE161" s="591"/>
      <c r="GF161" s="591"/>
      <c r="GG161" s="591"/>
      <c r="GH161" s="591"/>
      <c r="GI161" s="591"/>
      <c r="GJ161" s="591"/>
      <c r="GK161" s="591"/>
      <c r="GL161" s="591"/>
      <c r="GM161" s="591"/>
      <c r="GN161" s="591"/>
      <c r="GO161" s="591"/>
      <c r="GP161" s="591"/>
      <c r="GQ161" s="591"/>
      <c r="GR161" s="591"/>
      <c r="GS161" s="591"/>
      <c r="GT161" s="591"/>
      <c r="GU161" s="591"/>
      <c r="GV161" s="591"/>
      <c r="GW161" s="591"/>
      <c r="GX161" s="591"/>
      <c r="GY161" s="591"/>
      <c r="GZ161" s="591"/>
      <c r="HA161" s="591"/>
      <c r="HB161" s="591"/>
      <c r="HC161" s="591"/>
      <c r="HD161" s="591"/>
      <c r="HE161" s="591"/>
      <c r="HF161" s="591"/>
      <c r="HG161" s="591"/>
      <c r="HH161" s="591"/>
      <c r="HI161" s="591"/>
      <c r="HJ161" s="591"/>
      <c r="HK161" s="591"/>
      <c r="HL161" s="591"/>
      <c r="HM161" s="591"/>
      <c r="HN161" s="591"/>
      <c r="HO161" s="591"/>
      <c r="HP161" s="591"/>
      <c r="HQ161" s="591"/>
      <c r="HR161" s="591"/>
      <c r="HS161" s="591"/>
      <c r="HT161" s="591"/>
      <c r="HU161" s="591"/>
      <c r="HV161" s="591"/>
      <c r="HW161" s="591"/>
      <c r="HX161" s="591"/>
      <c r="HY161" s="591"/>
      <c r="HZ161" s="591"/>
      <c r="IA161" s="591"/>
      <c r="IB161" s="591"/>
      <c r="IC161" s="591"/>
      <c r="ID161" s="591"/>
      <c r="IE161" s="591"/>
      <c r="IF161" s="591"/>
      <c r="IG161" s="591"/>
      <c r="IH161" s="591"/>
      <c r="II161" s="591"/>
      <c r="IJ161" s="591"/>
      <c r="IK161" s="591"/>
      <c r="IL161" s="591"/>
      <c r="IM161" s="591"/>
      <c r="IN161" s="353"/>
      <c r="IO161" s="353"/>
    </row>
    <row r="162" spans="1:249" s="619" customFormat="1" ht="16.5">
      <c r="A162" s="964"/>
      <c r="B162" s="669"/>
      <c r="C162" s="669"/>
      <c r="D162" s="594"/>
      <c r="E162" s="965"/>
      <c r="J162" s="591"/>
      <c r="K162" s="591"/>
      <c r="L162" s="591"/>
      <c r="M162" s="591"/>
      <c r="N162" s="591"/>
      <c r="O162" s="591"/>
      <c r="P162" s="591"/>
      <c r="Q162" s="591"/>
      <c r="R162" s="591"/>
      <c r="S162" s="591"/>
      <c r="T162" s="591"/>
      <c r="U162" s="591"/>
      <c r="V162" s="591"/>
      <c r="W162" s="591"/>
      <c r="X162" s="591"/>
      <c r="Y162" s="591"/>
      <c r="Z162" s="591"/>
      <c r="AA162" s="591"/>
      <c r="AB162" s="591"/>
      <c r="AC162" s="591"/>
      <c r="AD162" s="591"/>
      <c r="AE162" s="591"/>
      <c r="AF162" s="591"/>
      <c r="AG162" s="591"/>
      <c r="AH162" s="591"/>
      <c r="AI162" s="591"/>
      <c r="AJ162" s="591"/>
      <c r="AK162" s="591"/>
      <c r="AL162" s="591"/>
      <c r="AM162" s="591"/>
      <c r="AN162" s="591"/>
      <c r="AO162" s="591"/>
      <c r="AP162" s="591"/>
      <c r="AQ162" s="591"/>
      <c r="AR162" s="591"/>
      <c r="AS162" s="591"/>
      <c r="AT162" s="591"/>
      <c r="AU162" s="591"/>
      <c r="AV162" s="591"/>
      <c r="AW162" s="591"/>
      <c r="AX162" s="591"/>
      <c r="AY162" s="591"/>
      <c r="AZ162" s="591"/>
      <c r="BA162" s="591"/>
      <c r="BB162" s="591"/>
      <c r="BC162" s="591"/>
      <c r="BD162" s="591"/>
      <c r="BE162" s="591"/>
      <c r="BF162" s="591"/>
      <c r="BG162" s="591"/>
      <c r="BH162" s="591"/>
      <c r="BI162" s="591"/>
      <c r="BJ162" s="591"/>
      <c r="BK162" s="591"/>
      <c r="BL162" s="591"/>
      <c r="BM162" s="591"/>
      <c r="BN162" s="591"/>
      <c r="BO162" s="591"/>
      <c r="BP162" s="591"/>
      <c r="BQ162" s="591"/>
      <c r="BR162" s="591"/>
      <c r="BS162" s="591"/>
      <c r="BT162" s="591"/>
      <c r="BU162" s="591"/>
      <c r="BV162" s="591"/>
      <c r="BW162" s="591"/>
      <c r="BX162" s="591"/>
      <c r="BY162" s="591"/>
      <c r="BZ162" s="591"/>
      <c r="CA162" s="591"/>
      <c r="CB162" s="591"/>
      <c r="CC162" s="591"/>
      <c r="CD162" s="591"/>
      <c r="CE162" s="591"/>
      <c r="CF162" s="591"/>
      <c r="CG162" s="591"/>
      <c r="CH162" s="591"/>
      <c r="CI162" s="591"/>
      <c r="CJ162" s="591"/>
      <c r="CK162" s="591"/>
      <c r="CL162" s="591"/>
      <c r="CM162" s="591"/>
      <c r="CN162" s="591"/>
      <c r="CO162" s="591"/>
      <c r="CP162" s="591"/>
      <c r="CQ162" s="591"/>
      <c r="CR162" s="591"/>
      <c r="CS162" s="591"/>
      <c r="CT162" s="591"/>
      <c r="CU162" s="591"/>
      <c r="CV162" s="591"/>
      <c r="CW162" s="591"/>
      <c r="CX162" s="591"/>
      <c r="CY162" s="591"/>
      <c r="CZ162" s="591"/>
      <c r="DA162" s="591"/>
      <c r="DB162" s="591"/>
      <c r="DC162" s="591"/>
      <c r="DD162" s="591"/>
      <c r="DE162" s="591"/>
      <c r="DF162" s="591"/>
      <c r="DG162" s="591"/>
      <c r="DH162" s="591"/>
      <c r="DI162" s="591"/>
      <c r="DJ162" s="591"/>
      <c r="DK162" s="591"/>
      <c r="DL162" s="591"/>
      <c r="DM162" s="591"/>
      <c r="DN162" s="591"/>
      <c r="DO162" s="591"/>
      <c r="DP162" s="591"/>
      <c r="DQ162" s="591"/>
      <c r="DR162" s="591"/>
      <c r="DS162" s="591"/>
      <c r="DT162" s="591"/>
      <c r="DU162" s="591"/>
      <c r="DV162" s="591"/>
      <c r="DW162" s="591"/>
      <c r="DX162" s="591"/>
      <c r="DY162" s="591"/>
      <c r="DZ162" s="591"/>
      <c r="EA162" s="591"/>
      <c r="EB162" s="591"/>
      <c r="EC162" s="591"/>
      <c r="ED162" s="591"/>
      <c r="EE162" s="591"/>
      <c r="EF162" s="591"/>
      <c r="EG162" s="591"/>
      <c r="EH162" s="591"/>
      <c r="EI162" s="591"/>
      <c r="EJ162" s="591"/>
      <c r="EK162" s="591"/>
      <c r="EL162" s="591"/>
      <c r="EM162" s="591"/>
      <c r="EN162" s="591"/>
      <c r="EO162" s="591"/>
      <c r="EP162" s="591"/>
      <c r="EQ162" s="591"/>
      <c r="ER162" s="591"/>
      <c r="ES162" s="591"/>
      <c r="ET162" s="591"/>
      <c r="EU162" s="591"/>
      <c r="EV162" s="591"/>
      <c r="EW162" s="591"/>
      <c r="EX162" s="591"/>
      <c r="EY162" s="591"/>
      <c r="EZ162" s="591"/>
      <c r="FA162" s="591"/>
      <c r="FB162" s="591"/>
      <c r="FC162" s="591"/>
      <c r="FD162" s="591"/>
      <c r="FE162" s="591"/>
      <c r="FF162" s="591"/>
      <c r="FG162" s="591"/>
      <c r="FH162" s="591"/>
      <c r="FI162" s="591"/>
      <c r="FJ162" s="591"/>
      <c r="FK162" s="591"/>
      <c r="FL162" s="591"/>
      <c r="FM162" s="591"/>
      <c r="FN162" s="591"/>
      <c r="FO162" s="591"/>
      <c r="FP162" s="591"/>
      <c r="FQ162" s="591"/>
      <c r="FR162" s="591"/>
      <c r="FS162" s="591"/>
      <c r="FT162" s="591"/>
      <c r="FU162" s="591"/>
      <c r="FV162" s="591"/>
      <c r="FW162" s="591"/>
      <c r="FX162" s="591"/>
      <c r="FY162" s="591"/>
      <c r="FZ162" s="591"/>
      <c r="GA162" s="591"/>
      <c r="GB162" s="591"/>
      <c r="GC162" s="591"/>
      <c r="GD162" s="591"/>
      <c r="GE162" s="591"/>
      <c r="GF162" s="591"/>
      <c r="GG162" s="591"/>
      <c r="GH162" s="591"/>
      <c r="GI162" s="591"/>
      <c r="GJ162" s="591"/>
      <c r="GK162" s="591"/>
      <c r="GL162" s="591"/>
      <c r="GM162" s="591"/>
      <c r="GN162" s="591"/>
      <c r="GO162" s="591"/>
      <c r="GP162" s="591"/>
      <c r="GQ162" s="591"/>
      <c r="GR162" s="591"/>
      <c r="GS162" s="591"/>
      <c r="GT162" s="591"/>
      <c r="GU162" s="591"/>
      <c r="GV162" s="591"/>
      <c r="GW162" s="591"/>
      <c r="GX162" s="591"/>
      <c r="GY162" s="591"/>
      <c r="GZ162" s="591"/>
      <c r="HA162" s="591"/>
      <c r="HB162" s="591"/>
      <c r="HC162" s="591"/>
      <c r="HD162" s="591"/>
      <c r="HE162" s="591"/>
      <c r="HF162" s="591"/>
      <c r="HG162" s="591"/>
      <c r="HH162" s="591"/>
      <c r="HI162" s="591"/>
      <c r="HJ162" s="591"/>
      <c r="HK162" s="591"/>
      <c r="HL162" s="591"/>
      <c r="HM162" s="591"/>
      <c r="HN162" s="591"/>
      <c r="HO162" s="591"/>
      <c r="HP162" s="591"/>
      <c r="HQ162" s="591"/>
      <c r="HR162" s="591"/>
      <c r="HS162" s="591"/>
      <c r="HT162" s="591"/>
      <c r="HU162" s="591"/>
      <c r="HV162" s="591"/>
      <c r="HW162" s="591"/>
      <c r="HX162" s="591"/>
      <c r="HY162" s="591"/>
      <c r="HZ162" s="591"/>
      <c r="IA162" s="591"/>
      <c r="IB162" s="591"/>
      <c r="IC162" s="591"/>
      <c r="ID162" s="591"/>
      <c r="IE162" s="591"/>
      <c r="IF162" s="591"/>
      <c r="IG162" s="591"/>
      <c r="IH162" s="591"/>
      <c r="II162" s="591"/>
      <c r="IJ162" s="591"/>
      <c r="IK162" s="591"/>
      <c r="IL162" s="591"/>
      <c r="IM162" s="591"/>
      <c r="IN162" s="353"/>
      <c r="IO162" s="353"/>
    </row>
    <row r="163" spans="1:249" s="619" customFormat="1" ht="16.5">
      <c r="A163" s="964"/>
      <c r="B163" s="669"/>
      <c r="C163" s="669"/>
      <c r="D163" s="594"/>
      <c r="E163" s="965"/>
      <c r="J163" s="591"/>
      <c r="K163" s="591"/>
      <c r="L163" s="591"/>
      <c r="M163" s="591"/>
      <c r="N163" s="591"/>
      <c r="O163" s="591"/>
      <c r="P163" s="591"/>
      <c r="Q163" s="591"/>
      <c r="R163" s="591"/>
      <c r="S163" s="591"/>
      <c r="T163" s="591"/>
      <c r="U163" s="591"/>
      <c r="V163" s="591"/>
      <c r="W163" s="591"/>
      <c r="X163" s="591"/>
      <c r="Y163" s="591"/>
      <c r="Z163" s="591"/>
      <c r="AA163" s="591"/>
      <c r="AB163" s="591"/>
      <c r="AC163" s="591"/>
      <c r="AD163" s="591"/>
      <c r="AE163" s="591"/>
      <c r="AF163" s="591"/>
      <c r="AG163" s="591"/>
      <c r="AH163" s="591"/>
      <c r="AI163" s="591"/>
      <c r="AJ163" s="591"/>
      <c r="AK163" s="591"/>
      <c r="AL163" s="591"/>
      <c r="AM163" s="591"/>
      <c r="AN163" s="591"/>
      <c r="AO163" s="591"/>
      <c r="AP163" s="591"/>
      <c r="AQ163" s="591"/>
      <c r="AR163" s="591"/>
      <c r="AS163" s="591"/>
      <c r="AT163" s="591"/>
      <c r="AU163" s="591"/>
      <c r="AV163" s="591"/>
      <c r="AW163" s="591"/>
      <c r="AX163" s="591"/>
      <c r="AY163" s="591"/>
      <c r="AZ163" s="591"/>
      <c r="BA163" s="591"/>
      <c r="BB163" s="591"/>
      <c r="BC163" s="591"/>
      <c r="BD163" s="591"/>
      <c r="BE163" s="591"/>
      <c r="BF163" s="591"/>
      <c r="BG163" s="591"/>
      <c r="BH163" s="591"/>
      <c r="BI163" s="591"/>
      <c r="BJ163" s="591"/>
      <c r="BK163" s="591"/>
      <c r="BL163" s="591"/>
      <c r="BM163" s="591"/>
      <c r="BN163" s="591"/>
      <c r="BO163" s="591"/>
      <c r="BP163" s="591"/>
      <c r="BQ163" s="591"/>
      <c r="BR163" s="591"/>
      <c r="BS163" s="591"/>
      <c r="BT163" s="591"/>
      <c r="BU163" s="591"/>
      <c r="BV163" s="591"/>
      <c r="BW163" s="591"/>
      <c r="BX163" s="591"/>
      <c r="BY163" s="591"/>
      <c r="BZ163" s="591"/>
      <c r="CA163" s="591"/>
      <c r="CB163" s="591"/>
      <c r="CC163" s="591"/>
      <c r="CD163" s="591"/>
      <c r="CE163" s="591"/>
      <c r="CF163" s="591"/>
      <c r="CG163" s="591"/>
      <c r="CH163" s="591"/>
      <c r="CI163" s="591"/>
      <c r="CJ163" s="591"/>
      <c r="CK163" s="591"/>
      <c r="CL163" s="591"/>
      <c r="CM163" s="591"/>
      <c r="CN163" s="591"/>
      <c r="CO163" s="591"/>
      <c r="CP163" s="591"/>
      <c r="CQ163" s="591"/>
      <c r="CR163" s="591"/>
      <c r="CS163" s="591"/>
      <c r="CT163" s="591"/>
      <c r="CU163" s="591"/>
      <c r="CV163" s="591"/>
      <c r="CW163" s="591"/>
      <c r="CX163" s="591"/>
      <c r="CY163" s="591"/>
      <c r="CZ163" s="591"/>
      <c r="DA163" s="591"/>
      <c r="DB163" s="591"/>
      <c r="DC163" s="591"/>
      <c r="DD163" s="591"/>
      <c r="DE163" s="591"/>
      <c r="DF163" s="591"/>
      <c r="DG163" s="591"/>
      <c r="DH163" s="591"/>
      <c r="DI163" s="591"/>
      <c r="DJ163" s="591"/>
      <c r="DK163" s="591"/>
      <c r="DL163" s="591"/>
      <c r="DM163" s="591"/>
      <c r="DN163" s="591"/>
      <c r="DO163" s="591"/>
      <c r="DP163" s="591"/>
      <c r="DQ163" s="591"/>
      <c r="DR163" s="591"/>
      <c r="DS163" s="591"/>
      <c r="DT163" s="591"/>
      <c r="DU163" s="591"/>
      <c r="DV163" s="591"/>
      <c r="DW163" s="591"/>
      <c r="DX163" s="591"/>
      <c r="DY163" s="591"/>
      <c r="DZ163" s="591"/>
      <c r="EA163" s="591"/>
      <c r="EB163" s="591"/>
      <c r="EC163" s="591"/>
      <c r="ED163" s="591"/>
      <c r="EE163" s="591"/>
      <c r="EF163" s="591"/>
      <c r="EG163" s="591"/>
      <c r="EH163" s="591"/>
      <c r="EI163" s="591"/>
      <c r="EJ163" s="591"/>
      <c r="EK163" s="591"/>
      <c r="EL163" s="591"/>
      <c r="EM163" s="591"/>
      <c r="EN163" s="591"/>
      <c r="EO163" s="591"/>
      <c r="EP163" s="591"/>
      <c r="EQ163" s="591"/>
      <c r="ER163" s="591"/>
      <c r="ES163" s="591"/>
      <c r="ET163" s="591"/>
      <c r="EU163" s="591"/>
      <c r="EV163" s="591"/>
      <c r="EW163" s="591"/>
      <c r="EX163" s="591"/>
      <c r="EY163" s="591"/>
      <c r="EZ163" s="591"/>
      <c r="FA163" s="591"/>
      <c r="FB163" s="591"/>
      <c r="FC163" s="591"/>
      <c r="FD163" s="591"/>
      <c r="FE163" s="591"/>
      <c r="FF163" s="591"/>
      <c r="FG163" s="591"/>
      <c r="FH163" s="591"/>
      <c r="FI163" s="591"/>
      <c r="FJ163" s="591"/>
      <c r="FK163" s="591"/>
      <c r="FL163" s="591"/>
      <c r="FM163" s="591"/>
      <c r="FN163" s="591"/>
      <c r="FO163" s="591"/>
      <c r="FP163" s="591"/>
      <c r="FQ163" s="591"/>
      <c r="FR163" s="591"/>
      <c r="FS163" s="591"/>
      <c r="FT163" s="591"/>
      <c r="FU163" s="591"/>
      <c r="FV163" s="591"/>
      <c r="FW163" s="591"/>
      <c r="FX163" s="591"/>
      <c r="FY163" s="591"/>
      <c r="FZ163" s="591"/>
      <c r="GA163" s="591"/>
      <c r="GB163" s="591"/>
      <c r="GC163" s="591"/>
      <c r="GD163" s="591"/>
      <c r="GE163" s="591"/>
      <c r="GF163" s="591"/>
      <c r="GG163" s="591"/>
      <c r="GH163" s="591"/>
      <c r="GI163" s="591"/>
      <c r="GJ163" s="591"/>
      <c r="GK163" s="591"/>
      <c r="GL163" s="591"/>
      <c r="GM163" s="591"/>
      <c r="GN163" s="591"/>
      <c r="GO163" s="591"/>
      <c r="GP163" s="591"/>
      <c r="GQ163" s="591"/>
      <c r="GR163" s="591"/>
      <c r="GS163" s="591"/>
      <c r="GT163" s="591"/>
      <c r="GU163" s="591"/>
      <c r="GV163" s="591"/>
      <c r="GW163" s="591"/>
      <c r="GX163" s="591"/>
      <c r="GY163" s="591"/>
      <c r="GZ163" s="591"/>
      <c r="HA163" s="591"/>
      <c r="HB163" s="591"/>
      <c r="HC163" s="591"/>
      <c r="HD163" s="591"/>
      <c r="HE163" s="591"/>
      <c r="HF163" s="591"/>
      <c r="HG163" s="591"/>
      <c r="HH163" s="591"/>
      <c r="HI163" s="591"/>
      <c r="HJ163" s="591"/>
      <c r="HK163" s="591"/>
      <c r="HL163" s="591"/>
      <c r="HM163" s="591"/>
      <c r="HN163" s="591"/>
      <c r="HO163" s="591"/>
      <c r="HP163" s="591"/>
      <c r="HQ163" s="591"/>
      <c r="HR163" s="591"/>
      <c r="HS163" s="591"/>
      <c r="HT163" s="591"/>
      <c r="HU163" s="591"/>
      <c r="HV163" s="591"/>
      <c r="HW163" s="591"/>
      <c r="HX163" s="591"/>
      <c r="HY163" s="591"/>
      <c r="HZ163" s="591"/>
      <c r="IA163" s="591"/>
      <c r="IB163" s="591"/>
      <c r="IC163" s="591"/>
      <c r="ID163" s="591"/>
      <c r="IE163" s="591"/>
      <c r="IF163" s="591"/>
      <c r="IG163" s="591"/>
      <c r="IH163" s="591"/>
      <c r="II163" s="591"/>
      <c r="IJ163" s="591"/>
      <c r="IK163" s="591"/>
      <c r="IL163" s="591"/>
      <c r="IM163" s="591"/>
      <c r="IN163" s="353"/>
      <c r="IO163" s="353"/>
    </row>
    <row r="164" spans="1:249" s="619" customFormat="1" ht="16.5">
      <c r="A164" s="964"/>
      <c r="B164" s="669"/>
      <c r="C164" s="669"/>
      <c r="D164" s="594"/>
      <c r="E164" s="965"/>
      <c r="J164" s="591"/>
      <c r="K164" s="591"/>
      <c r="L164" s="591"/>
      <c r="M164" s="591"/>
      <c r="N164" s="591"/>
      <c r="O164" s="591"/>
      <c r="P164" s="591"/>
      <c r="Q164" s="591"/>
      <c r="R164" s="591"/>
      <c r="S164" s="591"/>
      <c r="T164" s="591"/>
      <c r="U164" s="591"/>
      <c r="V164" s="591"/>
      <c r="W164" s="591"/>
      <c r="X164" s="591"/>
      <c r="Y164" s="591"/>
      <c r="Z164" s="591"/>
      <c r="AA164" s="591"/>
      <c r="AB164" s="591"/>
      <c r="AC164" s="591"/>
      <c r="AD164" s="591"/>
      <c r="AE164" s="591"/>
      <c r="AF164" s="591"/>
      <c r="AG164" s="591"/>
      <c r="AH164" s="591"/>
      <c r="AI164" s="591"/>
      <c r="AJ164" s="591"/>
      <c r="AK164" s="591"/>
      <c r="AL164" s="591"/>
      <c r="AM164" s="591"/>
      <c r="AN164" s="591"/>
      <c r="AO164" s="591"/>
      <c r="AP164" s="591"/>
      <c r="AQ164" s="591"/>
      <c r="AR164" s="591"/>
      <c r="AS164" s="591"/>
      <c r="AT164" s="591"/>
      <c r="AU164" s="591"/>
      <c r="AV164" s="591"/>
      <c r="AW164" s="591"/>
      <c r="AX164" s="591"/>
      <c r="AY164" s="591"/>
      <c r="AZ164" s="591"/>
      <c r="BA164" s="591"/>
      <c r="BB164" s="591"/>
      <c r="BC164" s="591"/>
      <c r="BD164" s="591"/>
      <c r="BE164" s="591"/>
      <c r="BF164" s="591"/>
      <c r="BG164" s="591"/>
      <c r="BH164" s="591"/>
      <c r="BI164" s="591"/>
      <c r="BJ164" s="591"/>
      <c r="BK164" s="591"/>
      <c r="BL164" s="591"/>
      <c r="BM164" s="591"/>
      <c r="BN164" s="591"/>
      <c r="BO164" s="591"/>
      <c r="BP164" s="591"/>
      <c r="BQ164" s="591"/>
      <c r="BR164" s="591"/>
      <c r="BS164" s="591"/>
      <c r="BT164" s="591"/>
      <c r="BU164" s="591"/>
      <c r="BV164" s="591"/>
      <c r="BW164" s="591"/>
      <c r="BX164" s="591"/>
      <c r="BY164" s="591"/>
      <c r="BZ164" s="591"/>
      <c r="CA164" s="591"/>
      <c r="CB164" s="591"/>
      <c r="CC164" s="591"/>
      <c r="CD164" s="591"/>
      <c r="CE164" s="591"/>
      <c r="CF164" s="591"/>
      <c r="CG164" s="591"/>
      <c r="CH164" s="591"/>
      <c r="CI164" s="591"/>
      <c r="CJ164" s="591"/>
      <c r="CK164" s="591"/>
      <c r="CL164" s="591"/>
      <c r="CM164" s="591"/>
      <c r="CN164" s="591"/>
      <c r="CO164" s="591"/>
      <c r="CP164" s="591"/>
      <c r="CQ164" s="591"/>
      <c r="CR164" s="591"/>
      <c r="CS164" s="591"/>
      <c r="CT164" s="591"/>
      <c r="CU164" s="591"/>
      <c r="CV164" s="591"/>
      <c r="CW164" s="591"/>
      <c r="CX164" s="591"/>
      <c r="CY164" s="591"/>
      <c r="CZ164" s="591"/>
      <c r="DA164" s="591"/>
      <c r="DB164" s="591"/>
      <c r="DC164" s="591"/>
      <c r="DD164" s="591"/>
      <c r="DE164" s="591"/>
      <c r="DF164" s="591"/>
      <c r="DG164" s="591"/>
      <c r="DH164" s="591"/>
      <c r="DI164" s="591"/>
      <c r="DJ164" s="591"/>
      <c r="DK164" s="591"/>
      <c r="DL164" s="591"/>
      <c r="DM164" s="591"/>
      <c r="DN164" s="591"/>
      <c r="DO164" s="591"/>
      <c r="DP164" s="591"/>
      <c r="DQ164" s="591"/>
      <c r="DR164" s="591"/>
      <c r="DS164" s="591"/>
      <c r="DT164" s="591"/>
      <c r="DU164" s="591"/>
      <c r="DV164" s="591"/>
      <c r="DW164" s="591"/>
      <c r="DX164" s="591"/>
      <c r="DY164" s="591"/>
      <c r="DZ164" s="591"/>
      <c r="EA164" s="591"/>
      <c r="EB164" s="591"/>
      <c r="EC164" s="591"/>
      <c r="ED164" s="591"/>
      <c r="EE164" s="591"/>
      <c r="EF164" s="591"/>
      <c r="EG164" s="591"/>
      <c r="EH164" s="591"/>
      <c r="EI164" s="591"/>
      <c r="EJ164" s="591"/>
      <c r="EK164" s="591"/>
      <c r="EL164" s="591"/>
      <c r="EM164" s="591"/>
      <c r="EN164" s="591"/>
      <c r="EO164" s="591"/>
      <c r="EP164" s="591"/>
      <c r="EQ164" s="591"/>
      <c r="ER164" s="591"/>
      <c r="ES164" s="591"/>
      <c r="ET164" s="591"/>
      <c r="EU164" s="591"/>
      <c r="EV164" s="591"/>
      <c r="EW164" s="591"/>
      <c r="EX164" s="591"/>
      <c r="EY164" s="591"/>
      <c r="EZ164" s="591"/>
      <c r="FA164" s="591"/>
      <c r="FB164" s="591"/>
      <c r="FC164" s="591"/>
      <c r="FD164" s="591"/>
      <c r="FE164" s="591"/>
      <c r="FF164" s="591"/>
      <c r="FG164" s="591"/>
      <c r="FH164" s="591"/>
      <c r="FI164" s="591"/>
      <c r="FJ164" s="591"/>
      <c r="FK164" s="591"/>
      <c r="FL164" s="591"/>
      <c r="FM164" s="591"/>
      <c r="FN164" s="591"/>
      <c r="FO164" s="591"/>
      <c r="FP164" s="591"/>
      <c r="FQ164" s="591"/>
      <c r="FR164" s="591"/>
      <c r="FS164" s="591"/>
      <c r="FT164" s="591"/>
      <c r="FU164" s="591"/>
      <c r="FV164" s="591"/>
      <c r="FW164" s="591"/>
      <c r="FX164" s="591"/>
      <c r="FY164" s="591"/>
      <c r="FZ164" s="591"/>
      <c r="GA164" s="591"/>
      <c r="GB164" s="591"/>
      <c r="GC164" s="591"/>
      <c r="GD164" s="591"/>
      <c r="GE164" s="591"/>
      <c r="GF164" s="591"/>
      <c r="GG164" s="591"/>
      <c r="GH164" s="591"/>
      <c r="GI164" s="591"/>
      <c r="GJ164" s="591"/>
      <c r="GK164" s="591"/>
      <c r="GL164" s="591"/>
      <c r="GM164" s="591"/>
      <c r="GN164" s="591"/>
      <c r="GO164" s="591"/>
      <c r="GP164" s="591"/>
      <c r="GQ164" s="591"/>
      <c r="GR164" s="591"/>
      <c r="GS164" s="591"/>
      <c r="GT164" s="591"/>
      <c r="GU164" s="591"/>
      <c r="GV164" s="591"/>
      <c r="GW164" s="591"/>
      <c r="GX164" s="591"/>
      <c r="GY164" s="591"/>
      <c r="GZ164" s="591"/>
      <c r="HA164" s="591"/>
      <c r="HB164" s="591"/>
      <c r="HC164" s="591"/>
      <c r="HD164" s="591"/>
      <c r="HE164" s="591"/>
      <c r="HF164" s="591"/>
      <c r="HG164" s="591"/>
      <c r="HH164" s="591"/>
      <c r="HI164" s="591"/>
      <c r="HJ164" s="591"/>
      <c r="HK164" s="591"/>
      <c r="HL164" s="591"/>
      <c r="HM164" s="591"/>
      <c r="HN164" s="591"/>
      <c r="HO164" s="591"/>
      <c r="HP164" s="591"/>
      <c r="HQ164" s="591"/>
      <c r="HR164" s="591"/>
      <c r="HS164" s="591"/>
      <c r="HT164" s="591"/>
      <c r="HU164" s="591"/>
      <c r="HV164" s="591"/>
      <c r="HW164" s="591"/>
      <c r="HX164" s="591"/>
      <c r="HY164" s="591"/>
      <c r="HZ164" s="591"/>
      <c r="IA164" s="591"/>
      <c r="IB164" s="591"/>
      <c r="IC164" s="591"/>
      <c r="ID164" s="591"/>
      <c r="IE164" s="591"/>
      <c r="IF164" s="591"/>
      <c r="IG164" s="591"/>
      <c r="IH164" s="591"/>
      <c r="II164" s="591"/>
      <c r="IJ164" s="591"/>
      <c r="IK164" s="591"/>
      <c r="IL164" s="591"/>
      <c r="IM164" s="591"/>
      <c r="IN164" s="353"/>
      <c r="IO164" s="353"/>
    </row>
    <row r="165" spans="1:249" s="619" customFormat="1" ht="16.5">
      <c r="A165" s="964"/>
      <c r="B165" s="669"/>
      <c r="C165" s="669"/>
      <c r="D165" s="594"/>
      <c r="E165" s="965"/>
      <c r="J165" s="591"/>
      <c r="K165" s="591"/>
      <c r="L165" s="591"/>
      <c r="M165" s="591"/>
      <c r="N165" s="591"/>
      <c r="O165" s="591"/>
      <c r="P165" s="591"/>
      <c r="Q165" s="591"/>
      <c r="R165" s="591"/>
      <c r="S165" s="591"/>
      <c r="T165" s="591"/>
      <c r="U165" s="591"/>
      <c r="V165" s="591"/>
      <c r="W165" s="591"/>
      <c r="X165" s="591"/>
      <c r="Y165" s="591"/>
      <c r="Z165" s="591"/>
      <c r="AA165" s="591"/>
      <c r="AB165" s="591"/>
      <c r="AC165" s="591"/>
      <c r="AD165" s="591"/>
      <c r="AE165" s="591"/>
      <c r="AF165" s="591"/>
      <c r="AG165" s="591"/>
      <c r="AH165" s="591"/>
      <c r="AI165" s="591"/>
      <c r="AJ165" s="591"/>
      <c r="AK165" s="591"/>
      <c r="AL165" s="591"/>
      <c r="AM165" s="591"/>
      <c r="AN165" s="591"/>
      <c r="AO165" s="591"/>
      <c r="AP165" s="591"/>
      <c r="AQ165" s="591"/>
      <c r="AR165" s="591"/>
      <c r="AS165" s="591"/>
      <c r="AT165" s="591"/>
      <c r="AU165" s="591"/>
      <c r="AV165" s="591"/>
      <c r="AW165" s="591"/>
      <c r="AX165" s="591"/>
      <c r="AY165" s="591"/>
      <c r="AZ165" s="591"/>
      <c r="BA165" s="591"/>
      <c r="BB165" s="591"/>
      <c r="BC165" s="591"/>
      <c r="BD165" s="591"/>
      <c r="BE165" s="591"/>
      <c r="BF165" s="591"/>
      <c r="BG165" s="591"/>
      <c r="BH165" s="591"/>
      <c r="BI165" s="591"/>
      <c r="BJ165" s="591"/>
      <c r="BK165" s="591"/>
      <c r="BL165" s="591"/>
      <c r="BM165" s="591"/>
      <c r="BN165" s="591"/>
      <c r="BO165" s="591"/>
      <c r="BP165" s="591"/>
      <c r="BQ165" s="591"/>
      <c r="BR165" s="591"/>
      <c r="BS165" s="591"/>
      <c r="BT165" s="591"/>
      <c r="BU165" s="591"/>
      <c r="BV165" s="591"/>
      <c r="BW165" s="591"/>
      <c r="BX165" s="591"/>
      <c r="BY165" s="591"/>
      <c r="BZ165" s="591"/>
      <c r="CA165" s="591"/>
      <c r="CB165" s="591"/>
      <c r="CC165" s="591"/>
      <c r="CD165" s="591"/>
      <c r="CE165" s="591"/>
      <c r="CF165" s="591"/>
      <c r="CG165" s="591"/>
      <c r="CH165" s="591"/>
      <c r="CI165" s="591"/>
      <c r="CJ165" s="591"/>
      <c r="CK165" s="591"/>
      <c r="CL165" s="591"/>
      <c r="CM165" s="591"/>
      <c r="CN165" s="591"/>
      <c r="CO165" s="591"/>
      <c r="CP165" s="591"/>
      <c r="CQ165" s="591"/>
      <c r="CR165" s="591"/>
      <c r="CS165" s="591"/>
      <c r="CT165" s="591"/>
      <c r="CU165" s="591"/>
      <c r="CV165" s="591"/>
      <c r="CW165" s="591"/>
      <c r="CX165" s="591"/>
      <c r="CY165" s="591"/>
      <c r="CZ165" s="591"/>
      <c r="DA165" s="591"/>
      <c r="DB165" s="591"/>
      <c r="DC165" s="591"/>
      <c r="DD165" s="591"/>
      <c r="DE165" s="591"/>
      <c r="DF165" s="591"/>
      <c r="DG165" s="591"/>
      <c r="DH165" s="591"/>
      <c r="DI165" s="591"/>
      <c r="DJ165" s="591"/>
      <c r="DK165" s="591"/>
      <c r="DL165" s="591"/>
      <c r="DM165" s="591"/>
      <c r="DN165" s="591"/>
      <c r="DO165" s="591"/>
      <c r="DP165" s="591"/>
      <c r="DQ165" s="591"/>
      <c r="DR165" s="591"/>
      <c r="DS165" s="591"/>
      <c r="DT165" s="591"/>
      <c r="DU165" s="591"/>
      <c r="DV165" s="591"/>
      <c r="DW165" s="591"/>
      <c r="DX165" s="591"/>
      <c r="DY165" s="591"/>
      <c r="DZ165" s="591"/>
      <c r="EA165" s="591"/>
      <c r="EB165" s="591"/>
      <c r="EC165" s="591"/>
      <c r="ED165" s="591"/>
      <c r="EE165" s="591"/>
      <c r="EF165" s="591"/>
      <c r="EG165" s="591"/>
      <c r="EH165" s="591"/>
      <c r="EI165" s="591"/>
      <c r="EJ165" s="591"/>
      <c r="EK165" s="591"/>
      <c r="EL165" s="591"/>
      <c r="EM165" s="591"/>
      <c r="EN165" s="591"/>
      <c r="EO165" s="591"/>
      <c r="EP165" s="591"/>
      <c r="EQ165" s="591"/>
      <c r="ER165" s="591"/>
      <c r="ES165" s="591"/>
      <c r="ET165" s="591"/>
      <c r="EU165" s="591"/>
      <c r="EV165" s="591"/>
      <c r="EW165" s="591"/>
      <c r="EX165" s="591"/>
      <c r="EY165" s="591"/>
      <c r="EZ165" s="591"/>
      <c r="FA165" s="591"/>
      <c r="FB165" s="591"/>
      <c r="FC165" s="591"/>
      <c r="FD165" s="591"/>
      <c r="FE165" s="591"/>
      <c r="FF165" s="591"/>
      <c r="FG165" s="591"/>
      <c r="FH165" s="591"/>
      <c r="FI165" s="591"/>
      <c r="FJ165" s="591"/>
      <c r="FK165" s="591"/>
      <c r="FL165" s="591"/>
      <c r="FM165" s="591"/>
      <c r="FN165" s="591"/>
      <c r="FO165" s="591"/>
      <c r="FP165" s="591"/>
      <c r="FQ165" s="591"/>
      <c r="FR165" s="591"/>
      <c r="FS165" s="591"/>
      <c r="FT165" s="591"/>
      <c r="FU165" s="591"/>
      <c r="FV165" s="591"/>
      <c r="FW165" s="591"/>
      <c r="FX165" s="591"/>
      <c r="FY165" s="591"/>
      <c r="FZ165" s="591"/>
      <c r="GA165" s="591"/>
      <c r="GB165" s="591"/>
      <c r="GC165" s="591"/>
      <c r="GD165" s="591"/>
      <c r="GE165" s="591"/>
      <c r="GF165" s="591"/>
      <c r="GG165" s="591"/>
      <c r="GH165" s="591"/>
      <c r="GI165" s="591"/>
      <c r="GJ165" s="591"/>
      <c r="GK165" s="591"/>
      <c r="GL165" s="591"/>
      <c r="GM165" s="591"/>
      <c r="GN165" s="591"/>
      <c r="GO165" s="591"/>
      <c r="GP165" s="591"/>
      <c r="GQ165" s="591"/>
      <c r="GR165" s="591"/>
      <c r="GS165" s="591"/>
      <c r="GT165" s="591"/>
      <c r="GU165" s="591"/>
      <c r="GV165" s="591"/>
      <c r="GW165" s="591"/>
      <c r="GX165" s="591"/>
      <c r="GY165" s="591"/>
      <c r="GZ165" s="591"/>
      <c r="HA165" s="591"/>
      <c r="HB165" s="591"/>
      <c r="HC165" s="591"/>
      <c r="HD165" s="591"/>
      <c r="HE165" s="591"/>
      <c r="HF165" s="591"/>
      <c r="HG165" s="591"/>
      <c r="HH165" s="591"/>
      <c r="HI165" s="591"/>
      <c r="HJ165" s="591"/>
      <c r="HK165" s="591"/>
      <c r="HL165" s="591"/>
      <c r="HM165" s="591"/>
      <c r="HN165" s="591"/>
      <c r="HO165" s="591"/>
      <c r="HP165" s="591"/>
      <c r="HQ165" s="591"/>
      <c r="HR165" s="591"/>
      <c r="HS165" s="591"/>
      <c r="HT165" s="591"/>
      <c r="HU165" s="591"/>
      <c r="HV165" s="591"/>
      <c r="HW165" s="591"/>
      <c r="HX165" s="591"/>
      <c r="HY165" s="591"/>
      <c r="HZ165" s="591"/>
      <c r="IA165" s="591"/>
      <c r="IB165" s="591"/>
      <c r="IC165" s="591"/>
      <c r="ID165" s="591"/>
      <c r="IE165" s="591"/>
      <c r="IF165" s="591"/>
      <c r="IG165" s="591"/>
      <c r="IH165" s="591"/>
      <c r="II165" s="591"/>
      <c r="IJ165" s="591"/>
      <c r="IK165" s="591"/>
      <c r="IL165" s="591"/>
      <c r="IM165" s="591"/>
      <c r="IN165" s="353"/>
      <c r="IO165" s="353"/>
    </row>
    <row r="166" spans="1:249" s="619" customFormat="1" ht="16.5">
      <c r="A166" s="964"/>
      <c r="B166" s="669"/>
      <c r="C166" s="669"/>
      <c r="D166" s="594"/>
      <c r="E166" s="965"/>
      <c r="J166" s="591"/>
      <c r="K166" s="591"/>
      <c r="L166" s="591"/>
      <c r="M166" s="591"/>
      <c r="N166" s="591"/>
      <c r="O166" s="591"/>
      <c r="P166" s="591"/>
      <c r="Q166" s="591"/>
      <c r="R166" s="591"/>
      <c r="S166" s="591"/>
      <c r="T166" s="591"/>
      <c r="U166" s="591"/>
      <c r="V166" s="591"/>
      <c r="W166" s="591"/>
      <c r="X166" s="591"/>
      <c r="Y166" s="591"/>
      <c r="Z166" s="591"/>
      <c r="AA166" s="591"/>
      <c r="AB166" s="591"/>
      <c r="AC166" s="591"/>
      <c r="AD166" s="591"/>
      <c r="AE166" s="591"/>
      <c r="AF166" s="591"/>
      <c r="AG166" s="591"/>
      <c r="AH166" s="591"/>
      <c r="AI166" s="591"/>
      <c r="AJ166" s="591"/>
      <c r="AK166" s="591"/>
      <c r="AL166" s="591"/>
      <c r="AM166" s="591"/>
      <c r="AN166" s="591"/>
      <c r="AO166" s="591"/>
      <c r="AP166" s="591"/>
      <c r="AQ166" s="591"/>
      <c r="AR166" s="591"/>
      <c r="AS166" s="591"/>
      <c r="AT166" s="591"/>
      <c r="AU166" s="591"/>
      <c r="AV166" s="591"/>
      <c r="AW166" s="591"/>
      <c r="AX166" s="591"/>
      <c r="AY166" s="591"/>
      <c r="AZ166" s="591"/>
      <c r="BA166" s="591"/>
      <c r="BB166" s="591"/>
      <c r="BC166" s="591"/>
      <c r="BD166" s="591"/>
      <c r="BE166" s="591"/>
      <c r="BF166" s="591"/>
      <c r="BG166" s="591"/>
      <c r="BH166" s="591"/>
      <c r="BI166" s="591"/>
      <c r="BJ166" s="591"/>
      <c r="BK166" s="591"/>
      <c r="BL166" s="591"/>
      <c r="BM166" s="591"/>
      <c r="BN166" s="591"/>
      <c r="BO166" s="591"/>
      <c r="BP166" s="591"/>
      <c r="BQ166" s="591"/>
      <c r="BR166" s="591"/>
      <c r="BS166" s="591"/>
      <c r="BT166" s="591"/>
      <c r="BU166" s="591"/>
      <c r="BV166" s="591"/>
      <c r="BW166" s="591"/>
      <c r="BX166" s="591"/>
      <c r="BY166" s="591"/>
      <c r="BZ166" s="591"/>
      <c r="CA166" s="591"/>
      <c r="CB166" s="591"/>
      <c r="CC166" s="591"/>
      <c r="CD166" s="591"/>
      <c r="CE166" s="591"/>
      <c r="CF166" s="591"/>
      <c r="CG166" s="591"/>
      <c r="CH166" s="591"/>
      <c r="CI166" s="591"/>
      <c r="CJ166" s="591"/>
      <c r="CK166" s="591"/>
      <c r="CL166" s="591"/>
      <c r="CM166" s="591"/>
      <c r="CN166" s="591"/>
      <c r="CO166" s="591"/>
      <c r="CP166" s="591"/>
      <c r="CQ166" s="591"/>
      <c r="CR166" s="591"/>
      <c r="CS166" s="591"/>
      <c r="CT166" s="591"/>
      <c r="CU166" s="591"/>
      <c r="CV166" s="591"/>
      <c r="CW166" s="591"/>
      <c r="CX166" s="591"/>
      <c r="CY166" s="591"/>
      <c r="CZ166" s="591"/>
      <c r="DA166" s="591"/>
      <c r="DB166" s="591"/>
      <c r="DC166" s="591"/>
      <c r="DD166" s="591"/>
      <c r="DE166" s="591"/>
      <c r="DF166" s="591"/>
      <c r="DG166" s="591"/>
      <c r="DH166" s="591"/>
      <c r="DI166" s="591"/>
      <c r="DJ166" s="591"/>
      <c r="DK166" s="591"/>
      <c r="DL166" s="591"/>
      <c r="DM166" s="591"/>
      <c r="DN166" s="591"/>
      <c r="DO166" s="591"/>
      <c r="DP166" s="591"/>
      <c r="DQ166" s="591"/>
      <c r="DR166" s="591"/>
      <c r="DS166" s="591"/>
      <c r="DT166" s="591"/>
      <c r="DU166" s="591"/>
      <c r="DV166" s="591"/>
      <c r="DW166" s="591"/>
      <c r="DX166" s="591"/>
      <c r="DY166" s="591"/>
      <c r="DZ166" s="591"/>
      <c r="EA166" s="591"/>
      <c r="EB166" s="591"/>
      <c r="EC166" s="591"/>
      <c r="ED166" s="591"/>
      <c r="EE166" s="591"/>
      <c r="EF166" s="591"/>
      <c r="EG166" s="591"/>
      <c r="EH166" s="591"/>
      <c r="EI166" s="591"/>
      <c r="EJ166" s="591"/>
      <c r="EK166" s="591"/>
      <c r="EL166" s="591"/>
      <c r="EM166" s="591"/>
      <c r="EN166" s="591"/>
      <c r="EO166" s="591"/>
      <c r="EP166" s="591"/>
      <c r="EQ166" s="591"/>
      <c r="ER166" s="591"/>
      <c r="ES166" s="591"/>
      <c r="ET166" s="591"/>
      <c r="EU166" s="591"/>
      <c r="EV166" s="591"/>
      <c r="EW166" s="591"/>
      <c r="EX166" s="591"/>
      <c r="EY166" s="591"/>
      <c r="EZ166" s="591"/>
      <c r="FA166" s="591"/>
      <c r="FB166" s="591"/>
      <c r="FC166" s="591"/>
      <c r="FD166" s="591"/>
      <c r="FE166" s="591"/>
      <c r="FF166" s="591"/>
      <c r="FG166" s="591"/>
      <c r="FH166" s="591"/>
      <c r="FI166" s="591"/>
      <c r="FJ166" s="591"/>
      <c r="FK166" s="591"/>
      <c r="FL166" s="591"/>
      <c r="FM166" s="591"/>
      <c r="FN166" s="591"/>
      <c r="FO166" s="591"/>
      <c r="FP166" s="591"/>
      <c r="FQ166" s="591"/>
      <c r="FR166" s="591"/>
      <c r="FS166" s="591"/>
      <c r="FT166" s="591"/>
      <c r="FU166" s="591"/>
      <c r="FV166" s="591"/>
      <c r="FW166" s="591"/>
      <c r="FX166" s="591"/>
      <c r="FY166" s="591"/>
      <c r="FZ166" s="591"/>
      <c r="GA166" s="591"/>
      <c r="GB166" s="591"/>
      <c r="GC166" s="591"/>
      <c r="GD166" s="591"/>
      <c r="GE166" s="591"/>
      <c r="GF166" s="591"/>
      <c r="GG166" s="591"/>
      <c r="GH166" s="591"/>
      <c r="GI166" s="591"/>
      <c r="GJ166" s="591"/>
      <c r="GK166" s="591"/>
      <c r="GL166" s="591"/>
      <c r="GM166" s="591"/>
      <c r="GN166" s="591"/>
      <c r="GO166" s="591"/>
      <c r="GP166" s="591"/>
      <c r="GQ166" s="591"/>
      <c r="GR166" s="591"/>
      <c r="GS166" s="591"/>
      <c r="GT166" s="591"/>
      <c r="GU166" s="591"/>
      <c r="GV166" s="591"/>
      <c r="GW166" s="591"/>
      <c r="GX166" s="591"/>
      <c r="GY166" s="591"/>
      <c r="GZ166" s="591"/>
      <c r="HA166" s="591"/>
      <c r="HB166" s="591"/>
      <c r="HC166" s="591"/>
      <c r="HD166" s="591"/>
      <c r="HE166" s="591"/>
      <c r="HF166" s="591"/>
      <c r="HG166" s="591"/>
      <c r="HH166" s="591"/>
      <c r="HI166" s="591"/>
      <c r="HJ166" s="591"/>
      <c r="HK166" s="591"/>
      <c r="HL166" s="591"/>
      <c r="HM166" s="591"/>
      <c r="HN166" s="591"/>
      <c r="HO166" s="591"/>
      <c r="HP166" s="591"/>
      <c r="HQ166" s="591"/>
      <c r="HR166" s="591"/>
      <c r="HS166" s="591"/>
      <c r="HT166" s="591"/>
      <c r="HU166" s="591"/>
      <c r="HV166" s="591"/>
      <c r="HW166" s="591"/>
      <c r="HX166" s="591"/>
      <c r="HY166" s="591"/>
      <c r="HZ166" s="591"/>
      <c r="IA166" s="591"/>
      <c r="IB166" s="591"/>
      <c r="IC166" s="591"/>
      <c r="ID166" s="591"/>
      <c r="IE166" s="591"/>
      <c r="IF166" s="591"/>
      <c r="IG166" s="591"/>
      <c r="IH166" s="591"/>
      <c r="II166" s="591"/>
      <c r="IJ166" s="591"/>
      <c r="IK166" s="591"/>
      <c r="IL166" s="591"/>
      <c r="IM166" s="591"/>
      <c r="IN166" s="353"/>
      <c r="IO166" s="353"/>
    </row>
    <row r="167" spans="1:249" s="619" customFormat="1" ht="16.5">
      <c r="A167" s="964"/>
      <c r="B167" s="669"/>
      <c r="C167" s="669"/>
      <c r="D167" s="594"/>
      <c r="E167" s="965"/>
      <c r="J167" s="591"/>
      <c r="K167" s="591"/>
      <c r="L167" s="591"/>
      <c r="M167" s="591"/>
      <c r="N167" s="591"/>
      <c r="O167" s="591"/>
      <c r="P167" s="591"/>
      <c r="Q167" s="591"/>
      <c r="R167" s="591"/>
      <c r="S167" s="591"/>
      <c r="T167" s="591"/>
      <c r="U167" s="591"/>
      <c r="V167" s="591"/>
      <c r="W167" s="591"/>
      <c r="X167" s="591"/>
      <c r="Y167" s="591"/>
      <c r="Z167" s="591"/>
      <c r="AA167" s="591"/>
      <c r="AB167" s="591"/>
      <c r="AC167" s="591"/>
      <c r="AD167" s="591"/>
      <c r="AE167" s="591"/>
      <c r="AF167" s="591"/>
      <c r="AG167" s="591"/>
      <c r="AH167" s="591"/>
      <c r="AI167" s="591"/>
      <c r="AJ167" s="591"/>
      <c r="AK167" s="591"/>
      <c r="AL167" s="591"/>
      <c r="AM167" s="591"/>
      <c r="AN167" s="591"/>
      <c r="AO167" s="591"/>
      <c r="AP167" s="591"/>
      <c r="AQ167" s="591"/>
      <c r="AR167" s="591"/>
      <c r="AS167" s="591"/>
      <c r="AT167" s="591"/>
      <c r="AU167" s="591"/>
      <c r="AV167" s="591"/>
      <c r="AW167" s="591"/>
      <c r="AX167" s="591"/>
      <c r="AY167" s="591"/>
      <c r="AZ167" s="591"/>
      <c r="BA167" s="591"/>
      <c r="BB167" s="591"/>
      <c r="BC167" s="591"/>
      <c r="BD167" s="591"/>
      <c r="BE167" s="591"/>
      <c r="BF167" s="591"/>
      <c r="BG167" s="591"/>
      <c r="BH167" s="591"/>
      <c r="BI167" s="591"/>
      <c r="BJ167" s="591"/>
      <c r="BK167" s="591"/>
      <c r="BL167" s="591"/>
      <c r="BM167" s="591"/>
      <c r="BN167" s="591"/>
      <c r="BO167" s="591"/>
      <c r="BP167" s="591"/>
      <c r="BQ167" s="591"/>
      <c r="BR167" s="591"/>
      <c r="BS167" s="591"/>
      <c r="BT167" s="591"/>
      <c r="BU167" s="591"/>
      <c r="BV167" s="591"/>
      <c r="BW167" s="591"/>
      <c r="BX167" s="591"/>
      <c r="BY167" s="591"/>
      <c r="BZ167" s="591"/>
      <c r="CA167" s="591"/>
      <c r="CB167" s="591"/>
      <c r="CC167" s="591"/>
      <c r="CD167" s="591"/>
      <c r="CE167" s="591"/>
      <c r="CF167" s="591"/>
      <c r="CG167" s="591"/>
      <c r="CH167" s="591"/>
      <c r="CI167" s="591"/>
      <c r="CJ167" s="591"/>
      <c r="CK167" s="591"/>
      <c r="CL167" s="591"/>
      <c r="CM167" s="591"/>
      <c r="CN167" s="591"/>
      <c r="CO167" s="591"/>
      <c r="CP167" s="591"/>
      <c r="CQ167" s="591"/>
      <c r="CR167" s="591"/>
      <c r="CS167" s="591"/>
      <c r="CT167" s="591"/>
      <c r="CU167" s="591"/>
      <c r="CV167" s="591"/>
      <c r="CW167" s="591"/>
      <c r="CX167" s="591"/>
      <c r="CY167" s="591"/>
      <c r="CZ167" s="591"/>
      <c r="DA167" s="591"/>
      <c r="DB167" s="591"/>
      <c r="DC167" s="591"/>
      <c r="DD167" s="591"/>
      <c r="DE167" s="591"/>
      <c r="DF167" s="591"/>
      <c r="DG167" s="591"/>
      <c r="DH167" s="591"/>
      <c r="DI167" s="591"/>
      <c r="DJ167" s="591"/>
      <c r="DK167" s="591"/>
      <c r="DL167" s="591"/>
      <c r="DM167" s="591"/>
      <c r="DN167" s="591"/>
      <c r="DO167" s="591"/>
      <c r="DP167" s="591"/>
      <c r="DQ167" s="591"/>
      <c r="DR167" s="591"/>
      <c r="DS167" s="591"/>
      <c r="DT167" s="591"/>
      <c r="DU167" s="591"/>
      <c r="DV167" s="591"/>
      <c r="DW167" s="591"/>
      <c r="DX167" s="591"/>
      <c r="DY167" s="591"/>
      <c r="DZ167" s="591"/>
      <c r="EA167" s="591"/>
      <c r="EB167" s="591"/>
      <c r="EC167" s="591"/>
      <c r="ED167" s="591"/>
      <c r="EE167" s="591"/>
      <c r="EF167" s="591"/>
      <c r="EG167" s="591"/>
      <c r="EH167" s="591"/>
      <c r="EI167" s="591"/>
      <c r="EJ167" s="591"/>
      <c r="EK167" s="591"/>
      <c r="EL167" s="591"/>
      <c r="EM167" s="591"/>
      <c r="EN167" s="591"/>
      <c r="EO167" s="591"/>
      <c r="EP167" s="591"/>
      <c r="EQ167" s="591"/>
      <c r="ER167" s="591"/>
      <c r="ES167" s="591"/>
      <c r="ET167" s="591"/>
      <c r="EU167" s="591"/>
      <c r="EV167" s="591"/>
      <c r="EW167" s="591"/>
      <c r="EX167" s="591"/>
      <c r="EY167" s="591"/>
      <c r="EZ167" s="591"/>
      <c r="FA167" s="591"/>
      <c r="FB167" s="591"/>
      <c r="FC167" s="591"/>
      <c r="FD167" s="591"/>
      <c r="FE167" s="591"/>
      <c r="FF167" s="591"/>
      <c r="FG167" s="591"/>
      <c r="FH167" s="591"/>
      <c r="FI167" s="591"/>
      <c r="FJ167" s="591"/>
      <c r="FK167" s="591"/>
      <c r="FL167" s="591"/>
      <c r="FM167" s="591"/>
      <c r="FN167" s="591"/>
      <c r="FO167" s="591"/>
      <c r="FP167" s="591"/>
      <c r="FQ167" s="591"/>
      <c r="FR167" s="591"/>
      <c r="FS167" s="591"/>
      <c r="FT167" s="591"/>
      <c r="FU167" s="591"/>
      <c r="FV167" s="591"/>
      <c r="FW167" s="591"/>
      <c r="FX167" s="591"/>
      <c r="FY167" s="591"/>
      <c r="FZ167" s="591"/>
      <c r="GA167" s="591"/>
      <c r="GB167" s="591"/>
      <c r="GC167" s="591"/>
      <c r="GD167" s="591"/>
      <c r="GE167" s="591"/>
      <c r="GF167" s="591"/>
      <c r="GG167" s="591"/>
      <c r="GH167" s="591"/>
      <c r="GI167" s="591"/>
      <c r="GJ167" s="591"/>
      <c r="GK167" s="591"/>
      <c r="GL167" s="591"/>
      <c r="GM167" s="591"/>
      <c r="GN167" s="591"/>
      <c r="GO167" s="591"/>
      <c r="GP167" s="591"/>
      <c r="GQ167" s="591"/>
      <c r="GR167" s="591"/>
      <c r="GS167" s="591"/>
      <c r="GT167" s="591"/>
      <c r="GU167" s="591"/>
      <c r="GV167" s="591"/>
      <c r="GW167" s="591"/>
      <c r="GX167" s="591"/>
      <c r="GY167" s="591"/>
      <c r="GZ167" s="591"/>
      <c r="HA167" s="591"/>
      <c r="HB167" s="591"/>
      <c r="HC167" s="591"/>
      <c r="HD167" s="591"/>
      <c r="HE167" s="591"/>
      <c r="HF167" s="591"/>
      <c r="HG167" s="591"/>
      <c r="HH167" s="591"/>
      <c r="HI167" s="591"/>
      <c r="HJ167" s="591"/>
      <c r="HK167" s="591"/>
      <c r="HL167" s="591"/>
      <c r="HM167" s="591"/>
      <c r="HN167" s="591"/>
      <c r="HO167" s="591"/>
      <c r="HP167" s="591"/>
      <c r="HQ167" s="591"/>
      <c r="HR167" s="591"/>
      <c r="HS167" s="591"/>
      <c r="HT167" s="591"/>
      <c r="HU167" s="591"/>
      <c r="HV167" s="591"/>
      <c r="HW167" s="591"/>
      <c r="HX167" s="591"/>
      <c r="HY167" s="591"/>
      <c r="HZ167" s="591"/>
      <c r="IA167" s="591"/>
      <c r="IB167" s="591"/>
      <c r="IC167" s="591"/>
      <c r="ID167" s="591"/>
      <c r="IE167" s="591"/>
      <c r="IF167" s="591"/>
      <c r="IG167" s="591"/>
      <c r="IH167" s="591"/>
      <c r="II167" s="591"/>
      <c r="IJ167" s="591"/>
      <c r="IK167" s="591"/>
      <c r="IL167" s="591"/>
      <c r="IM167" s="591"/>
      <c r="IN167" s="353"/>
      <c r="IO167" s="353"/>
    </row>
    <row r="168" spans="1:249" s="619" customFormat="1" ht="16.5">
      <c r="A168" s="964"/>
      <c r="B168" s="669"/>
      <c r="C168" s="669"/>
      <c r="D168" s="594"/>
      <c r="E168" s="965"/>
      <c r="J168" s="591"/>
      <c r="K168" s="591"/>
      <c r="L168" s="591"/>
      <c r="M168" s="591"/>
      <c r="N168" s="591"/>
      <c r="O168" s="591"/>
      <c r="P168" s="591"/>
      <c r="Q168" s="591"/>
      <c r="R168" s="591"/>
      <c r="S168" s="591"/>
      <c r="T168" s="591"/>
      <c r="U168" s="591"/>
      <c r="V168" s="591"/>
      <c r="W168" s="591"/>
      <c r="X168" s="591"/>
      <c r="Y168" s="591"/>
      <c r="Z168" s="591"/>
      <c r="AA168" s="591"/>
      <c r="AB168" s="591"/>
      <c r="AC168" s="591"/>
      <c r="AD168" s="591"/>
      <c r="AE168" s="591"/>
      <c r="AF168" s="591"/>
      <c r="AG168" s="591"/>
      <c r="AH168" s="591"/>
      <c r="AI168" s="591"/>
      <c r="AJ168" s="591"/>
      <c r="AK168" s="591"/>
      <c r="AL168" s="591"/>
      <c r="AM168" s="591"/>
      <c r="AN168" s="591"/>
      <c r="AO168" s="591"/>
      <c r="AP168" s="591"/>
      <c r="AQ168" s="591"/>
      <c r="AR168" s="591"/>
      <c r="AS168" s="591"/>
      <c r="AT168" s="591"/>
      <c r="AU168" s="591"/>
      <c r="AV168" s="591"/>
      <c r="AW168" s="591"/>
      <c r="AX168" s="591"/>
      <c r="AY168" s="591"/>
      <c r="AZ168" s="591"/>
      <c r="BA168" s="591"/>
      <c r="BB168" s="591"/>
      <c r="BC168" s="591"/>
      <c r="BD168" s="591"/>
      <c r="BE168" s="591"/>
      <c r="BF168" s="591"/>
      <c r="BG168" s="591"/>
      <c r="BH168" s="591"/>
      <c r="BI168" s="591"/>
      <c r="BJ168" s="591"/>
      <c r="BK168" s="591"/>
      <c r="BL168" s="591"/>
      <c r="BM168" s="591"/>
      <c r="BN168" s="591"/>
      <c r="BO168" s="591"/>
      <c r="BP168" s="591"/>
      <c r="BQ168" s="591"/>
      <c r="BR168" s="591"/>
      <c r="BS168" s="591"/>
      <c r="BT168" s="591"/>
      <c r="BU168" s="591"/>
      <c r="BV168" s="591"/>
      <c r="BW168" s="591"/>
      <c r="BX168" s="591"/>
      <c r="BY168" s="591"/>
      <c r="BZ168" s="591"/>
      <c r="CA168" s="591"/>
      <c r="CB168" s="591"/>
      <c r="CC168" s="591"/>
      <c r="CD168" s="591"/>
      <c r="CE168" s="591"/>
      <c r="CF168" s="591"/>
      <c r="CG168" s="591"/>
      <c r="CH168" s="591"/>
      <c r="CI168" s="591"/>
      <c r="CJ168" s="591"/>
      <c r="CK168" s="591"/>
      <c r="CL168" s="591"/>
      <c r="CM168" s="591"/>
      <c r="CN168" s="591"/>
      <c r="CO168" s="591"/>
      <c r="CP168" s="591"/>
      <c r="CQ168" s="591"/>
      <c r="CR168" s="591"/>
      <c r="CS168" s="591"/>
      <c r="CT168" s="591"/>
      <c r="CU168" s="591"/>
      <c r="CV168" s="591"/>
      <c r="CW168" s="591"/>
      <c r="CX168" s="591"/>
      <c r="CY168" s="591"/>
      <c r="CZ168" s="591"/>
      <c r="DA168" s="591"/>
      <c r="DB168" s="591"/>
      <c r="DC168" s="591"/>
      <c r="DD168" s="591"/>
      <c r="DE168" s="591"/>
      <c r="DF168" s="591"/>
      <c r="DG168" s="591"/>
      <c r="DH168" s="591"/>
      <c r="DI168" s="591"/>
      <c r="DJ168" s="591"/>
      <c r="DK168" s="591"/>
      <c r="DL168" s="591"/>
      <c r="DM168" s="591"/>
      <c r="DN168" s="591"/>
      <c r="DO168" s="591"/>
      <c r="DP168" s="591"/>
      <c r="DQ168" s="591"/>
      <c r="DR168" s="591"/>
      <c r="DS168" s="591"/>
      <c r="DT168" s="591"/>
      <c r="DU168" s="591"/>
      <c r="DV168" s="591"/>
      <c r="DW168" s="591"/>
      <c r="DX168" s="591"/>
      <c r="DY168" s="591"/>
      <c r="DZ168" s="591"/>
      <c r="EA168" s="591"/>
      <c r="EB168" s="591"/>
      <c r="EC168" s="591"/>
      <c r="ED168" s="591"/>
      <c r="EE168" s="591"/>
      <c r="EF168" s="591"/>
      <c r="EG168" s="591"/>
      <c r="EH168" s="591"/>
      <c r="EI168" s="591"/>
      <c r="EJ168" s="591"/>
      <c r="EK168" s="591"/>
      <c r="EL168" s="591"/>
      <c r="EM168" s="591"/>
      <c r="EN168" s="591"/>
      <c r="EO168" s="591"/>
      <c r="EP168" s="591"/>
      <c r="EQ168" s="591"/>
      <c r="ER168" s="591"/>
      <c r="ES168" s="591"/>
      <c r="ET168" s="591"/>
      <c r="EU168" s="591"/>
      <c r="EV168" s="591"/>
      <c r="EW168" s="591"/>
      <c r="EX168" s="591"/>
      <c r="EY168" s="591"/>
      <c r="EZ168" s="591"/>
      <c r="FA168" s="591"/>
      <c r="FB168" s="591"/>
      <c r="FC168" s="591"/>
      <c r="FD168" s="591"/>
      <c r="FE168" s="591"/>
      <c r="FF168" s="591"/>
      <c r="FG168" s="591"/>
      <c r="FH168" s="591"/>
      <c r="FI168" s="591"/>
      <c r="FJ168" s="591"/>
      <c r="FK168" s="591"/>
      <c r="FL168" s="591"/>
      <c r="FM168" s="591"/>
      <c r="FN168" s="591"/>
      <c r="FO168" s="591"/>
      <c r="FP168" s="591"/>
      <c r="FQ168" s="591"/>
      <c r="FR168" s="591"/>
      <c r="FS168" s="591"/>
      <c r="FT168" s="591"/>
      <c r="FU168" s="591"/>
      <c r="FV168" s="591"/>
      <c r="FW168" s="591"/>
      <c r="FX168" s="591"/>
      <c r="FY168" s="591"/>
      <c r="FZ168" s="591"/>
      <c r="GA168" s="591"/>
      <c r="GB168" s="591"/>
      <c r="GC168" s="591"/>
      <c r="GD168" s="591"/>
      <c r="GE168" s="591"/>
      <c r="GF168" s="591"/>
      <c r="GG168" s="591"/>
      <c r="GH168" s="591"/>
      <c r="GI168" s="591"/>
      <c r="GJ168" s="591"/>
      <c r="GK168" s="591"/>
      <c r="GL168" s="591"/>
      <c r="GM168" s="591"/>
      <c r="GN168" s="591"/>
      <c r="GO168" s="591"/>
      <c r="GP168" s="591"/>
      <c r="GQ168" s="591"/>
      <c r="GR168" s="591"/>
      <c r="GS168" s="591"/>
      <c r="GT168" s="591"/>
      <c r="GU168" s="591"/>
      <c r="GV168" s="591"/>
      <c r="GW168" s="591"/>
      <c r="GX168" s="591"/>
      <c r="GY168" s="591"/>
      <c r="GZ168" s="591"/>
      <c r="HA168" s="591"/>
      <c r="HB168" s="591"/>
      <c r="HC168" s="591"/>
      <c r="HD168" s="591"/>
      <c r="HE168" s="591"/>
      <c r="HF168" s="591"/>
      <c r="HG168" s="591"/>
      <c r="HH168" s="591"/>
      <c r="HI168" s="591"/>
      <c r="HJ168" s="591"/>
      <c r="HK168" s="591"/>
      <c r="HL168" s="591"/>
      <c r="HM168" s="591"/>
      <c r="HN168" s="591"/>
      <c r="HO168" s="591"/>
      <c r="HP168" s="591"/>
      <c r="HQ168" s="591"/>
      <c r="HR168" s="591"/>
      <c r="HS168" s="591"/>
      <c r="HT168" s="591"/>
      <c r="HU168" s="591"/>
      <c r="HV168" s="591"/>
      <c r="HW168" s="591"/>
      <c r="HX168" s="591"/>
      <c r="HY168" s="591"/>
      <c r="HZ168" s="591"/>
      <c r="IA168" s="591"/>
      <c r="IB168" s="591"/>
      <c r="IC168" s="591"/>
      <c r="ID168" s="591"/>
      <c r="IE168" s="591"/>
      <c r="IF168" s="591"/>
      <c r="IG168" s="591"/>
      <c r="IH168" s="591"/>
      <c r="II168" s="591"/>
      <c r="IJ168" s="591"/>
      <c r="IK168" s="591"/>
      <c r="IL168" s="591"/>
      <c r="IM168" s="591"/>
      <c r="IN168" s="353"/>
      <c r="IO168" s="353"/>
    </row>
    <row r="169" spans="1:249" s="619" customFormat="1" ht="16.5">
      <c r="A169" s="964"/>
      <c r="B169" s="669"/>
      <c r="C169" s="669"/>
      <c r="D169" s="594"/>
      <c r="E169" s="965"/>
      <c r="J169" s="591"/>
      <c r="K169" s="591"/>
      <c r="L169" s="591"/>
      <c r="M169" s="591"/>
      <c r="N169" s="591"/>
      <c r="O169" s="591"/>
      <c r="P169" s="591"/>
      <c r="Q169" s="591"/>
      <c r="R169" s="591"/>
      <c r="S169" s="591"/>
      <c r="T169" s="591"/>
      <c r="U169" s="591"/>
      <c r="V169" s="591"/>
      <c r="W169" s="591"/>
      <c r="X169" s="591"/>
      <c r="Y169" s="591"/>
      <c r="Z169" s="591"/>
      <c r="AA169" s="591"/>
      <c r="AB169" s="591"/>
      <c r="AC169" s="591"/>
      <c r="AD169" s="591"/>
      <c r="AE169" s="591"/>
      <c r="AF169" s="591"/>
      <c r="AG169" s="591"/>
      <c r="AH169" s="591"/>
      <c r="AI169" s="591"/>
      <c r="AJ169" s="591"/>
      <c r="AK169" s="591"/>
      <c r="AL169" s="591"/>
      <c r="AM169" s="591"/>
      <c r="AN169" s="591"/>
      <c r="AO169" s="591"/>
      <c r="AP169" s="591"/>
      <c r="AQ169" s="591"/>
      <c r="AR169" s="591"/>
      <c r="AS169" s="591"/>
      <c r="AT169" s="591"/>
      <c r="AU169" s="591"/>
      <c r="AV169" s="591"/>
      <c r="AW169" s="591"/>
      <c r="AX169" s="591"/>
      <c r="AY169" s="591"/>
      <c r="AZ169" s="591"/>
      <c r="BA169" s="591"/>
      <c r="BB169" s="591"/>
      <c r="BC169" s="591"/>
      <c r="BD169" s="591"/>
      <c r="BE169" s="591"/>
      <c r="BF169" s="591"/>
      <c r="BG169" s="591"/>
      <c r="BH169" s="591"/>
      <c r="BI169" s="591"/>
      <c r="BJ169" s="591"/>
      <c r="BK169" s="591"/>
      <c r="BL169" s="591"/>
      <c r="BM169" s="591"/>
      <c r="BN169" s="591"/>
      <c r="BO169" s="591"/>
      <c r="BP169" s="591"/>
      <c r="BQ169" s="591"/>
      <c r="BR169" s="591"/>
      <c r="BS169" s="591"/>
      <c r="BT169" s="591"/>
      <c r="BU169" s="591"/>
      <c r="BV169" s="591"/>
      <c r="BW169" s="591"/>
      <c r="BX169" s="591"/>
      <c r="BY169" s="591"/>
      <c r="BZ169" s="591"/>
      <c r="CA169" s="591"/>
      <c r="CB169" s="591"/>
      <c r="CC169" s="591"/>
      <c r="CD169" s="591"/>
      <c r="CE169" s="591"/>
      <c r="CF169" s="591"/>
      <c r="CG169" s="591"/>
      <c r="CH169" s="591"/>
      <c r="CI169" s="591"/>
      <c r="CJ169" s="591"/>
      <c r="CK169" s="591"/>
      <c r="CL169" s="591"/>
      <c r="CM169" s="591"/>
      <c r="CN169" s="591"/>
      <c r="CO169" s="591"/>
      <c r="CP169" s="591"/>
      <c r="CQ169" s="591"/>
      <c r="CR169" s="591"/>
      <c r="CS169" s="591"/>
      <c r="CT169" s="591"/>
      <c r="CU169" s="591"/>
      <c r="CV169" s="591"/>
      <c r="CW169" s="591"/>
      <c r="CX169" s="591"/>
      <c r="CY169" s="591"/>
      <c r="CZ169" s="591"/>
      <c r="DA169" s="591"/>
      <c r="DB169" s="591"/>
      <c r="DC169" s="591"/>
      <c r="DD169" s="591"/>
      <c r="DE169" s="591"/>
      <c r="DF169" s="591"/>
      <c r="DG169" s="591"/>
      <c r="DH169" s="591"/>
      <c r="DI169" s="591"/>
      <c r="DJ169" s="591"/>
      <c r="DK169" s="591"/>
      <c r="DL169" s="591"/>
      <c r="DM169" s="591"/>
      <c r="DN169" s="591"/>
      <c r="DO169" s="591"/>
      <c r="DP169" s="591"/>
      <c r="DQ169" s="591"/>
      <c r="DR169" s="591"/>
      <c r="DS169" s="591"/>
      <c r="DT169" s="591"/>
      <c r="DU169" s="591"/>
      <c r="DV169" s="591"/>
      <c r="DW169" s="591"/>
      <c r="DX169" s="591"/>
      <c r="DY169" s="591"/>
      <c r="DZ169" s="591"/>
      <c r="EA169" s="591"/>
      <c r="EB169" s="591"/>
      <c r="EC169" s="591"/>
      <c r="ED169" s="591"/>
      <c r="EE169" s="591"/>
      <c r="EF169" s="591"/>
      <c r="EG169" s="591"/>
      <c r="EH169" s="591"/>
      <c r="EI169" s="591"/>
      <c r="EJ169" s="591"/>
      <c r="EK169" s="591"/>
      <c r="EL169" s="591"/>
      <c r="EM169" s="591"/>
      <c r="EN169" s="591"/>
      <c r="EO169" s="591"/>
      <c r="EP169" s="591"/>
      <c r="EQ169" s="591"/>
      <c r="ER169" s="591"/>
      <c r="ES169" s="591"/>
      <c r="ET169" s="591"/>
      <c r="EU169" s="591"/>
      <c r="EV169" s="591"/>
      <c r="EW169" s="591"/>
      <c r="EX169" s="591"/>
      <c r="EY169" s="591"/>
      <c r="EZ169" s="591"/>
      <c r="FA169" s="591"/>
      <c r="FB169" s="591"/>
      <c r="FC169" s="591"/>
      <c r="FD169" s="591"/>
      <c r="FE169" s="591"/>
      <c r="FF169" s="591"/>
      <c r="FG169" s="591"/>
      <c r="FH169" s="591"/>
      <c r="FI169" s="591"/>
      <c r="FJ169" s="591"/>
      <c r="FK169" s="591"/>
      <c r="FL169" s="591"/>
      <c r="FM169" s="591"/>
      <c r="FN169" s="591"/>
      <c r="FO169" s="591"/>
      <c r="FP169" s="591"/>
      <c r="FQ169" s="591"/>
      <c r="FR169" s="591"/>
      <c r="FS169" s="591"/>
      <c r="FT169" s="591"/>
      <c r="FU169" s="591"/>
      <c r="FV169" s="591"/>
      <c r="FW169" s="591"/>
      <c r="FX169" s="591"/>
      <c r="FY169" s="591"/>
      <c r="FZ169" s="591"/>
      <c r="GA169" s="591"/>
      <c r="GB169" s="591"/>
      <c r="GC169" s="591"/>
      <c r="GD169" s="591"/>
      <c r="GE169" s="591"/>
      <c r="GF169" s="591"/>
      <c r="GG169" s="591"/>
      <c r="GH169" s="591"/>
      <c r="GI169" s="591"/>
      <c r="GJ169" s="591"/>
      <c r="GK169" s="591"/>
      <c r="GL169" s="591"/>
      <c r="GM169" s="591"/>
      <c r="GN169" s="591"/>
      <c r="GO169" s="591"/>
      <c r="GP169" s="591"/>
      <c r="GQ169" s="591"/>
      <c r="GR169" s="591"/>
      <c r="GS169" s="591"/>
      <c r="GT169" s="591"/>
      <c r="GU169" s="591"/>
      <c r="GV169" s="591"/>
      <c r="GW169" s="591"/>
      <c r="GX169" s="591"/>
      <c r="GY169" s="591"/>
      <c r="GZ169" s="591"/>
      <c r="HA169" s="591"/>
      <c r="HB169" s="591"/>
      <c r="HC169" s="591"/>
      <c r="HD169" s="591"/>
      <c r="HE169" s="591"/>
      <c r="HF169" s="591"/>
      <c r="HG169" s="591"/>
      <c r="HH169" s="591"/>
      <c r="HI169" s="591"/>
      <c r="HJ169" s="591"/>
      <c r="HK169" s="591"/>
      <c r="HL169" s="591"/>
      <c r="HM169" s="591"/>
      <c r="HN169" s="591"/>
      <c r="HO169" s="591"/>
      <c r="HP169" s="591"/>
      <c r="HQ169" s="591"/>
      <c r="HR169" s="591"/>
      <c r="HS169" s="591"/>
      <c r="HT169" s="591"/>
      <c r="HU169" s="591"/>
      <c r="HV169" s="591"/>
      <c r="HW169" s="591"/>
      <c r="HX169" s="591"/>
      <c r="HY169" s="591"/>
      <c r="HZ169" s="591"/>
      <c r="IA169" s="591"/>
      <c r="IB169" s="591"/>
      <c r="IC169" s="591"/>
      <c r="ID169" s="591"/>
      <c r="IE169" s="591"/>
      <c r="IF169" s="591"/>
      <c r="IG169" s="591"/>
      <c r="IH169" s="591"/>
      <c r="II169" s="591"/>
      <c r="IJ169" s="591"/>
      <c r="IK169" s="591"/>
      <c r="IL169" s="591"/>
      <c r="IM169" s="591"/>
      <c r="IN169" s="353"/>
      <c r="IO169" s="353"/>
    </row>
    <row r="170" spans="1:249" s="619" customFormat="1" ht="16.5">
      <c r="A170" s="964"/>
      <c r="B170" s="669"/>
      <c r="C170" s="669"/>
      <c r="D170" s="594"/>
      <c r="E170" s="965"/>
      <c r="J170" s="591"/>
      <c r="K170" s="591"/>
      <c r="L170" s="591"/>
      <c r="M170" s="591"/>
      <c r="N170" s="591"/>
      <c r="O170" s="591"/>
      <c r="P170" s="591"/>
      <c r="Q170" s="591"/>
      <c r="R170" s="591"/>
      <c r="S170" s="591"/>
      <c r="T170" s="591"/>
      <c r="U170" s="591"/>
      <c r="V170" s="591"/>
      <c r="W170" s="591"/>
      <c r="X170" s="591"/>
      <c r="Y170" s="591"/>
      <c r="Z170" s="591"/>
      <c r="AA170" s="591"/>
      <c r="AB170" s="591"/>
      <c r="AC170" s="591"/>
      <c r="AD170" s="591"/>
      <c r="AE170" s="591"/>
      <c r="AF170" s="591"/>
      <c r="AG170" s="591"/>
      <c r="AH170" s="591"/>
      <c r="AI170" s="591"/>
      <c r="AJ170" s="591"/>
      <c r="AK170" s="591"/>
      <c r="AL170" s="591"/>
      <c r="AM170" s="591"/>
      <c r="AN170" s="591"/>
      <c r="AO170" s="591"/>
      <c r="AP170" s="591"/>
      <c r="AQ170" s="591"/>
      <c r="AR170" s="591"/>
      <c r="AS170" s="591"/>
      <c r="AT170" s="591"/>
      <c r="AU170" s="591"/>
      <c r="AV170" s="591"/>
      <c r="AW170" s="591"/>
      <c r="AX170" s="591"/>
      <c r="AY170" s="591"/>
      <c r="AZ170" s="591"/>
      <c r="BA170" s="591"/>
      <c r="BB170" s="591"/>
      <c r="BC170" s="591"/>
      <c r="BD170" s="591"/>
      <c r="BE170" s="591"/>
      <c r="BF170" s="591"/>
      <c r="BG170" s="591"/>
      <c r="BH170" s="591"/>
      <c r="BI170" s="591"/>
      <c r="BJ170" s="591"/>
      <c r="BK170" s="591"/>
      <c r="BL170" s="591"/>
      <c r="BM170" s="591"/>
      <c r="BN170" s="591"/>
      <c r="BO170" s="591"/>
      <c r="BP170" s="591"/>
      <c r="BQ170" s="591"/>
      <c r="BR170" s="591"/>
      <c r="BS170" s="591"/>
      <c r="BT170" s="591"/>
      <c r="BU170" s="591"/>
      <c r="BV170" s="591"/>
      <c r="BW170" s="591"/>
      <c r="BX170" s="591"/>
      <c r="BY170" s="591"/>
      <c r="BZ170" s="591"/>
      <c r="CA170" s="591"/>
      <c r="CB170" s="591"/>
      <c r="CC170" s="591"/>
      <c r="CD170" s="591"/>
      <c r="CE170" s="591"/>
      <c r="CF170" s="591"/>
      <c r="CG170" s="591"/>
      <c r="CH170" s="591"/>
      <c r="CI170" s="591"/>
      <c r="CJ170" s="591"/>
      <c r="CK170" s="591"/>
      <c r="CL170" s="591"/>
      <c r="CM170" s="591"/>
      <c r="CN170" s="591"/>
      <c r="CO170" s="591"/>
      <c r="CP170" s="591"/>
      <c r="CQ170" s="591"/>
      <c r="CR170" s="591"/>
      <c r="CS170" s="591"/>
      <c r="CT170" s="591"/>
      <c r="CU170" s="591"/>
      <c r="CV170" s="591"/>
      <c r="CW170" s="591"/>
      <c r="CX170" s="591"/>
      <c r="CY170" s="591"/>
      <c r="CZ170" s="591"/>
      <c r="DA170" s="591"/>
      <c r="DB170" s="591"/>
      <c r="DC170" s="591"/>
      <c r="DD170" s="591"/>
      <c r="DE170" s="591"/>
      <c r="DF170" s="591"/>
      <c r="DG170" s="591"/>
      <c r="DH170" s="591"/>
      <c r="DI170" s="591"/>
      <c r="DJ170" s="591"/>
      <c r="DK170" s="591"/>
      <c r="DL170" s="591"/>
      <c r="DM170" s="591"/>
      <c r="DN170" s="591"/>
      <c r="DO170" s="591"/>
      <c r="DP170" s="591"/>
      <c r="DQ170" s="591"/>
      <c r="DR170" s="591"/>
      <c r="DS170" s="591"/>
      <c r="DT170" s="591"/>
      <c r="DU170" s="591"/>
      <c r="DV170" s="591"/>
      <c r="DW170" s="591"/>
      <c r="DX170" s="591"/>
      <c r="DY170" s="591"/>
      <c r="DZ170" s="591"/>
      <c r="EA170" s="591"/>
      <c r="EB170" s="591"/>
      <c r="EC170" s="591"/>
      <c r="ED170" s="591"/>
      <c r="EE170" s="591"/>
      <c r="EF170" s="591"/>
      <c r="EG170" s="591"/>
      <c r="EH170" s="591"/>
      <c r="EI170" s="591"/>
      <c r="EJ170" s="591"/>
      <c r="EK170" s="591"/>
      <c r="EL170" s="591"/>
      <c r="EM170" s="591"/>
      <c r="EN170" s="591"/>
      <c r="EO170" s="591"/>
      <c r="EP170" s="591"/>
      <c r="EQ170" s="591"/>
      <c r="ER170" s="591"/>
      <c r="ES170" s="591"/>
      <c r="ET170" s="591"/>
      <c r="EU170" s="591"/>
      <c r="EV170" s="591"/>
      <c r="EW170" s="591"/>
      <c r="EX170" s="591"/>
      <c r="EY170" s="591"/>
      <c r="EZ170" s="591"/>
      <c r="FA170" s="591"/>
      <c r="FB170" s="591"/>
      <c r="FC170" s="591"/>
      <c r="FD170" s="591"/>
      <c r="FE170" s="591"/>
      <c r="FF170" s="591"/>
      <c r="FG170" s="591"/>
      <c r="FH170" s="591"/>
      <c r="FI170" s="591"/>
      <c r="FJ170" s="591"/>
      <c r="FK170" s="591"/>
      <c r="FL170" s="591"/>
      <c r="FM170" s="591"/>
      <c r="FN170" s="591"/>
      <c r="FO170" s="591"/>
      <c r="FP170" s="591"/>
      <c r="FQ170" s="591"/>
      <c r="FR170" s="591"/>
      <c r="FS170" s="591"/>
      <c r="FT170" s="591"/>
      <c r="FU170" s="591"/>
      <c r="FV170" s="591"/>
      <c r="FW170" s="591"/>
      <c r="FX170" s="591"/>
      <c r="FY170" s="591"/>
      <c r="FZ170" s="591"/>
      <c r="GA170" s="591"/>
      <c r="GB170" s="591"/>
      <c r="GC170" s="591"/>
      <c r="GD170" s="591"/>
      <c r="GE170" s="591"/>
      <c r="GF170" s="591"/>
      <c r="GG170" s="591"/>
      <c r="GH170" s="591"/>
      <c r="GI170" s="591"/>
      <c r="GJ170" s="591"/>
      <c r="GK170" s="591"/>
      <c r="GL170" s="591"/>
      <c r="GM170" s="591"/>
      <c r="GN170" s="591"/>
      <c r="GO170" s="591"/>
      <c r="GP170" s="591"/>
      <c r="GQ170" s="591"/>
      <c r="GR170" s="591"/>
      <c r="GS170" s="591"/>
      <c r="GT170" s="591"/>
      <c r="GU170" s="591"/>
      <c r="GV170" s="591"/>
      <c r="GW170" s="591"/>
      <c r="GX170" s="591"/>
      <c r="GY170" s="591"/>
      <c r="GZ170" s="591"/>
      <c r="HA170" s="591"/>
      <c r="HB170" s="591"/>
      <c r="HC170" s="591"/>
      <c r="HD170" s="591"/>
      <c r="HE170" s="591"/>
      <c r="HF170" s="591"/>
      <c r="HG170" s="591"/>
      <c r="HH170" s="591"/>
      <c r="HI170" s="591"/>
      <c r="HJ170" s="591"/>
      <c r="HK170" s="591"/>
      <c r="HL170" s="591"/>
      <c r="HM170" s="591"/>
      <c r="HN170" s="591"/>
      <c r="HO170" s="591"/>
      <c r="HP170" s="591"/>
      <c r="HQ170" s="591"/>
      <c r="HR170" s="591"/>
      <c r="HS170" s="591"/>
      <c r="HT170" s="591"/>
      <c r="HU170" s="591"/>
      <c r="HV170" s="591"/>
      <c r="HW170" s="591"/>
      <c r="HX170" s="591"/>
      <c r="HY170" s="591"/>
      <c r="HZ170" s="591"/>
      <c r="IA170" s="591"/>
      <c r="IB170" s="591"/>
      <c r="IC170" s="591"/>
      <c r="ID170" s="591"/>
      <c r="IE170" s="591"/>
      <c r="IF170" s="591"/>
      <c r="IG170" s="591"/>
      <c r="IH170" s="591"/>
      <c r="II170" s="591"/>
      <c r="IJ170" s="591"/>
      <c r="IK170" s="591"/>
      <c r="IL170" s="591"/>
      <c r="IM170" s="591"/>
      <c r="IN170" s="353"/>
      <c r="IO170" s="353"/>
    </row>
    <row r="171" spans="1:249" s="619" customFormat="1" ht="16.5">
      <c r="A171" s="964"/>
      <c r="B171" s="669"/>
      <c r="C171" s="669"/>
      <c r="D171" s="594"/>
      <c r="E171" s="965"/>
      <c r="J171" s="591"/>
      <c r="K171" s="591"/>
      <c r="L171" s="591"/>
      <c r="M171" s="591"/>
      <c r="N171" s="591"/>
      <c r="O171" s="591"/>
      <c r="P171" s="591"/>
      <c r="Q171" s="591"/>
      <c r="R171" s="591"/>
      <c r="S171" s="591"/>
      <c r="T171" s="591"/>
      <c r="U171" s="591"/>
      <c r="V171" s="591"/>
      <c r="W171" s="591"/>
      <c r="X171" s="591"/>
      <c r="Y171" s="591"/>
      <c r="Z171" s="591"/>
      <c r="AA171" s="591"/>
      <c r="AB171" s="591"/>
      <c r="AC171" s="591"/>
      <c r="AD171" s="591"/>
      <c r="AE171" s="591"/>
      <c r="AF171" s="591"/>
      <c r="AG171" s="591"/>
      <c r="AH171" s="591"/>
      <c r="AI171" s="591"/>
      <c r="AJ171" s="591"/>
      <c r="AK171" s="591"/>
      <c r="AL171" s="591"/>
      <c r="AM171" s="591"/>
      <c r="AN171" s="591"/>
      <c r="AO171" s="591"/>
      <c r="AP171" s="591"/>
      <c r="AQ171" s="591"/>
      <c r="AR171" s="591"/>
      <c r="AS171" s="591"/>
      <c r="AT171" s="591"/>
      <c r="AU171" s="591"/>
      <c r="AV171" s="591"/>
      <c r="AW171" s="591"/>
      <c r="AX171" s="591"/>
      <c r="AY171" s="591"/>
      <c r="AZ171" s="591"/>
      <c r="BA171" s="591"/>
      <c r="BB171" s="591"/>
      <c r="BC171" s="591"/>
      <c r="BD171" s="591"/>
      <c r="BE171" s="591"/>
      <c r="BF171" s="591"/>
      <c r="BG171" s="591"/>
      <c r="BH171" s="591"/>
      <c r="BI171" s="591"/>
      <c r="BJ171" s="591"/>
      <c r="BK171" s="591"/>
      <c r="BL171" s="591"/>
      <c r="BM171" s="591"/>
      <c r="BN171" s="591"/>
      <c r="BO171" s="591"/>
      <c r="BP171" s="591"/>
      <c r="BQ171" s="591"/>
      <c r="BR171" s="591"/>
      <c r="BS171" s="591"/>
      <c r="BT171" s="591"/>
      <c r="BU171" s="591"/>
      <c r="BV171" s="591"/>
      <c r="BW171" s="591"/>
      <c r="BX171" s="591"/>
      <c r="BY171" s="591"/>
      <c r="BZ171" s="591"/>
      <c r="CA171" s="591"/>
      <c r="CB171" s="591"/>
      <c r="CC171" s="591"/>
      <c r="CD171" s="591"/>
      <c r="CE171" s="591"/>
      <c r="CF171" s="591"/>
      <c r="CG171" s="591"/>
      <c r="CH171" s="591"/>
      <c r="CI171" s="591"/>
      <c r="CJ171" s="591"/>
      <c r="CK171" s="591"/>
      <c r="CL171" s="591"/>
      <c r="CM171" s="591"/>
      <c r="CN171" s="591"/>
      <c r="CO171" s="591"/>
      <c r="CP171" s="591"/>
      <c r="CQ171" s="591"/>
      <c r="CR171" s="591"/>
      <c r="CS171" s="591"/>
      <c r="CT171" s="591"/>
      <c r="CU171" s="591"/>
      <c r="CV171" s="591"/>
      <c r="CW171" s="591"/>
      <c r="CX171" s="591"/>
      <c r="CY171" s="591"/>
      <c r="CZ171" s="591"/>
      <c r="DA171" s="591"/>
      <c r="DB171" s="591"/>
      <c r="DC171" s="591"/>
      <c r="DD171" s="591"/>
      <c r="DE171" s="591"/>
      <c r="DF171" s="591"/>
      <c r="DG171" s="591"/>
      <c r="DH171" s="591"/>
      <c r="DI171" s="591"/>
      <c r="DJ171" s="591"/>
      <c r="DK171" s="591"/>
      <c r="DL171" s="591"/>
      <c r="DM171" s="591"/>
      <c r="DN171" s="591"/>
      <c r="DO171" s="591"/>
      <c r="DP171" s="591"/>
      <c r="DQ171" s="591"/>
      <c r="DR171" s="591"/>
      <c r="DS171" s="591"/>
      <c r="DT171" s="591"/>
      <c r="DU171" s="591"/>
      <c r="DV171" s="591"/>
      <c r="DW171" s="591"/>
      <c r="DX171" s="591"/>
      <c r="DY171" s="591"/>
      <c r="DZ171" s="591"/>
      <c r="EA171" s="591"/>
      <c r="EB171" s="591"/>
      <c r="EC171" s="591"/>
      <c r="ED171" s="591"/>
      <c r="EE171" s="591"/>
      <c r="EF171" s="591"/>
      <c r="EG171" s="591"/>
      <c r="EH171" s="591"/>
      <c r="EI171" s="591"/>
      <c r="EJ171" s="591"/>
      <c r="EK171" s="591"/>
      <c r="EL171" s="591"/>
      <c r="EM171" s="591"/>
      <c r="EN171" s="591"/>
      <c r="EO171" s="591"/>
      <c r="EP171" s="591"/>
      <c r="EQ171" s="591"/>
      <c r="ER171" s="591"/>
      <c r="ES171" s="591"/>
      <c r="ET171" s="591"/>
      <c r="EU171" s="591"/>
      <c r="EV171" s="591"/>
      <c r="EW171" s="591"/>
      <c r="EX171" s="591"/>
      <c r="EY171" s="591"/>
      <c r="EZ171" s="591"/>
      <c r="FA171" s="591"/>
      <c r="FB171" s="591"/>
      <c r="FC171" s="591"/>
      <c r="FD171" s="591"/>
      <c r="FE171" s="591"/>
      <c r="FF171" s="591"/>
      <c r="FG171" s="591"/>
      <c r="FH171" s="591"/>
      <c r="FI171" s="591"/>
      <c r="FJ171" s="591"/>
      <c r="FK171" s="591"/>
      <c r="FL171" s="591"/>
      <c r="FM171" s="591"/>
      <c r="FN171" s="591"/>
      <c r="FO171" s="591"/>
      <c r="FP171" s="591"/>
      <c r="FQ171" s="591"/>
      <c r="FR171" s="591"/>
      <c r="FS171" s="591"/>
      <c r="FT171" s="591"/>
      <c r="FU171" s="591"/>
      <c r="FV171" s="591"/>
      <c r="FW171" s="591"/>
      <c r="FX171" s="591"/>
      <c r="FY171" s="591"/>
      <c r="FZ171" s="591"/>
      <c r="GA171" s="591"/>
      <c r="GB171" s="591"/>
      <c r="GC171" s="591"/>
      <c r="GD171" s="591"/>
      <c r="GE171" s="591"/>
      <c r="GF171" s="591"/>
      <c r="GG171" s="591"/>
      <c r="GH171" s="591"/>
      <c r="GI171" s="591"/>
      <c r="GJ171" s="591"/>
      <c r="GK171" s="591"/>
      <c r="GL171" s="591"/>
      <c r="GM171" s="591"/>
      <c r="GN171" s="591"/>
      <c r="GO171" s="591"/>
      <c r="GP171" s="591"/>
      <c r="GQ171" s="591"/>
      <c r="GR171" s="591"/>
      <c r="GS171" s="591"/>
      <c r="GT171" s="591"/>
      <c r="GU171" s="591"/>
      <c r="GV171" s="591"/>
      <c r="GW171" s="591"/>
      <c r="GX171" s="591"/>
      <c r="GY171" s="591"/>
      <c r="GZ171" s="591"/>
      <c r="HA171" s="591"/>
      <c r="HB171" s="591"/>
      <c r="HC171" s="591"/>
      <c r="HD171" s="591"/>
      <c r="HE171" s="591"/>
      <c r="HF171" s="591"/>
      <c r="HG171" s="591"/>
      <c r="HH171" s="591"/>
      <c r="HI171" s="591"/>
      <c r="HJ171" s="591"/>
      <c r="HK171" s="591"/>
      <c r="HL171" s="591"/>
      <c r="HM171" s="591"/>
      <c r="HN171" s="591"/>
      <c r="HO171" s="591"/>
      <c r="HP171" s="591"/>
      <c r="HQ171" s="591"/>
      <c r="HR171" s="591"/>
      <c r="HS171" s="591"/>
      <c r="HT171" s="591"/>
      <c r="HU171" s="591"/>
      <c r="HV171" s="591"/>
      <c r="HW171" s="591"/>
      <c r="HX171" s="591"/>
      <c r="HY171" s="591"/>
      <c r="HZ171" s="591"/>
      <c r="IA171" s="591"/>
      <c r="IB171" s="591"/>
      <c r="IC171" s="591"/>
      <c r="ID171" s="591"/>
      <c r="IE171" s="591"/>
      <c r="IF171" s="591"/>
      <c r="IG171" s="591"/>
      <c r="IH171" s="591"/>
      <c r="II171" s="591"/>
      <c r="IJ171" s="591"/>
      <c r="IK171" s="591"/>
      <c r="IL171" s="591"/>
      <c r="IM171" s="591"/>
      <c r="IN171" s="353"/>
      <c r="IO171" s="353"/>
    </row>
    <row r="172" spans="1:249" s="619" customFormat="1" ht="16.5">
      <c r="A172" s="964"/>
      <c r="B172" s="669"/>
      <c r="C172" s="669"/>
      <c r="D172" s="594"/>
      <c r="E172" s="965"/>
      <c r="J172" s="591"/>
      <c r="K172" s="591"/>
      <c r="L172" s="591"/>
      <c r="M172" s="591"/>
      <c r="N172" s="591"/>
      <c r="O172" s="591"/>
      <c r="P172" s="591"/>
      <c r="Q172" s="591"/>
      <c r="R172" s="591"/>
      <c r="S172" s="591"/>
      <c r="T172" s="591"/>
      <c r="U172" s="591"/>
      <c r="V172" s="591"/>
      <c r="W172" s="591"/>
      <c r="X172" s="591"/>
      <c r="Y172" s="591"/>
      <c r="Z172" s="591"/>
      <c r="AA172" s="591"/>
      <c r="AB172" s="591"/>
      <c r="AC172" s="591"/>
      <c r="AD172" s="591"/>
      <c r="AE172" s="591"/>
      <c r="AF172" s="591"/>
      <c r="AG172" s="591"/>
      <c r="AH172" s="591"/>
      <c r="AI172" s="591"/>
      <c r="AJ172" s="591"/>
      <c r="AK172" s="591"/>
      <c r="AL172" s="591"/>
      <c r="AM172" s="591"/>
      <c r="AN172" s="591"/>
      <c r="AO172" s="591"/>
      <c r="AP172" s="591"/>
      <c r="AQ172" s="591"/>
      <c r="AR172" s="591"/>
      <c r="AS172" s="591"/>
      <c r="AT172" s="591"/>
      <c r="AU172" s="591"/>
      <c r="AV172" s="591"/>
      <c r="AW172" s="591"/>
      <c r="AX172" s="591"/>
      <c r="AY172" s="591"/>
      <c r="AZ172" s="591"/>
      <c r="BA172" s="591"/>
      <c r="BB172" s="591"/>
      <c r="BC172" s="591"/>
      <c r="BD172" s="591"/>
      <c r="BE172" s="591"/>
      <c r="BF172" s="591"/>
      <c r="BG172" s="591"/>
      <c r="BH172" s="591"/>
      <c r="BI172" s="591"/>
      <c r="BJ172" s="591"/>
      <c r="BK172" s="591"/>
      <c r="BL172" s="591"/>
      <c r="BM172" s="591"/>
      <c r="BN172" s="591"/>
      <c r="BO172" s="591"/>
      <c r="BP172" s="591"/>
      <c r="BQ172" s="591"/>
      <c r="BR172" s="591"/>
      <c r="BS172" s="591"/>
      <c r="BT172" s="591"/>
      <c r="BU172" s="591"/>
      <c r="BV172" s="591"/>
      <c r="BW172" s="591"/>
      <c r="BX172" s="591"/>
      <c r="BY172" s="591"/>
      <c r="BZ172" s="591"/>
      <c r="CA172" s="591"/>
      <c r="CB172" s="591"/>
      <c r="CC172" s="591"/>
      <c r="CD172" s="591"/>
      <c r="CE172" s="591"/>
      <c r="CF172" s="591"/>
      <c r="CG172" s="591"/>
      <c r="CH172" s="591"/>
      <c r="CI172" s="591"/>
      <c r="CJ172" s="591"/>
      <c r="CK172" s="591"/>
      <c r="CL172" s="591"/>
      <c r="CM172" s="591"/>
      <c r="CN172" s="591"/>
      <c r="CO172" s="591"/>
      <c r="CP172" s="591"/>
      <c r="CQ172" s="591"/>
      <c r="CR172" s="591"/>
      <c r="CS172" s="591"/>
      <c r="CT172" s="591"/>
      <c r="CU172" s="591"/>
      <c r="CV172" s="591"/>
      <c r="CW172" s="591"/>
      <c r="CX172" s="591"/>
      <c r="CY172" s="591"/>
      <c r="CZ172" s="591"/>
      <c r="DA172" s="591"/>
      <c r="DB172" s="591"/>
      <c r="DC172" s="591"/>
      <c r="DD172" s="591"/>
      <c r="DE172" s="591"/>
      <c r="DF172" s="591"/>
      <c r="DG172" s="591"/>
      <c r="DH172" s="591"/>
      <c r="DI172" s="591"/>
      <c r="DJ172" s="591"/>
      <c r="DK172" s="591"/>
      <c r="DL172" s="591"/>
      <c r="DM172" s="591"/>
      <c r="DN172" s="591"/>
      <c r="DO172" s="591"/>
      <c r="DP172" s="591"/>
      <c r="DQ172" s="591"/>
      <c r="DR172" s="591"/>
      <c r="DS172" s="591"/>
      <c r="DT172" s="591"/>
      <c r="DU172" s="591"/>
      <c r="DV172" s="591"/>
      <c r="DW172" s="591"/>
      <c r="DX172" s="591"/>
      <c r="DY172" s="591"/>
      <c r="DZ172" s="591"/>
      <c r="EA172" s="591"/>
      <c r="EB172" s="591"/>
      <c r="EC172" s="591"/>
      <c r="ED172" s="591"/>
      <c r="EE172" s="591"/>
      <c r="EF172" s="591"/>
      <c r="EG172" s="591"/>
      <c r="EH172" s="591"/>
      <c r="EI172" s="591"/>
      <c r="EJ172" s="591"/>
      <c r="EK172" s="591"/>
      <c r="EL172" s="591"/>
      <c r="EM172" s="591"/>
      <c r="EN172" s="591"/>
      <c r="EO172" s="591"/>
      <c r="EP172" s="591"/>
      <c r="EQ172" s="591"/>
      <c r="ER172" s="591"/>
      <c r="ES172" s="591"/>
      <c r="ET172" s="591"/>
      <c r="EU172" s="591"/>
      <c r="EV172" s="591"/>
      <c r="EW172" s="591"/>
      <c r="EX172" s="591"/>
      <c r="EY172" s="591"/>
      <c r="EZ172" s="591"/>
      <c r="FA172" s="591"/>
      <c r="FB172" s="591"/>
      <c r="FC172" s="591"/>
      <c r="FD172" s="591"/>
      <c r="FE172" s="591"/>
      <c r="FF172" s="591"/>
      <c r="FG172" s="591"/>
      <c r="FH172" s="591"/>
      <c r="FI172" s="591"/>
      <c r="FJ172" s="591"/>
      <c r="FK172" s="591"/>
      <c r="FL172" s="591"/>
      <c r="FM172" s="591"/>
      <c r="FN172" s="591"/>
      <c r="FO172" s="591"/>
      <c r="FP172" s="591"/>
      <c r="FQ172" s="591"/>
      <c r="FR172" s="591"/>
      <c r="FS172" s="591"/>
      <c r="FT172" s="591"/>
      <c r="FU172" s="591"/>
      <c r="FV172" s="591"/>
      <c r="FW172" s="591"/>
      <c r="FX172" s="591"/>
      <c r="FY172" s="591"/>
      <c r="FZ172" s="591"/>
      <c r="GA172" s="591"/>
      <c r="GB172" s="591"/>
      <c r="GC172" s="591"/>
      <c r="GD172" s="591"/>
      <c r="GE172" s="591"/>
      <c r="GF172" s="591"/>
      <c r="GG172" s="591"/>
      <c r="GH172" s="591"/>
      <c r="GI172" s="591"/>
      <c r="GJ172" s="591"/>
      <c r="GK172" s="591"/>
      <c r="GL172" s="591"/>
      <c r="GM172" s="591"/>
      <c r="GN172" s="591"/>
      <c r="GO172" s="591"/>
      <c r="GP172" s="591"/>
      <c r="GQ172" s="591"/>
      <c r="GR172" s="591"/>
      <c r="GS172" s="591"/>
      <c r="GT172" s="591"/>
      <c r="GU172" s="591"/>
      <c r="GV172" s="591"/>
      <c r="GW172" s="591"/>
      <c r="GX172" s="591"/>
      <c r="GY172" s="591"/>
      <c r="GZ172" s="591"/>
      <c r="HA172" s="591"/>
      <c r="HB172" s="591"/>
      <c r="HC172" s="591"/>
      <c r="HD172" s="591"/>
      <c r="HE172" s="591"/>
      <c r="HF172" s="591"/>
      <c r="HG172" s="591"/>
      <c r="HH172" s="591"/>
      <c r="HI172" s="591"/>
      <c r="HJ172" s="591"/>
      <c r="HK172" s="591"/>
      <c r="HL172" s="591"/>
      <c r="HM172" s="591"/>
      <c r="HN172" s="591"/>
      <c r="HO172" s="591"/>
      <c r="HP172" s="591"/>
      <c r="HQ172" s="591"/>
      <c r="HR172" s="591"/>
      <c r="HS172" s="591"/>
      <c r="HT172" s="591"/>
      <c r="HU172" s="591"/>
      <c r="HV172" s="591"/>
      <c r="HW172" s="591"/>
      <c r="HX172" s="591"/>
      <c r="HY172" s="591"/>
      <c r="HZ172" s="591"/>
      <c r="IA172" s="591"/>
      <c r="IB172" s="591"/>
      <c r="IC172" s="591"/>
      <c r="ID172" s="591"/>
      <c r="IE172" s="591"/>
      <c r="IF172" s="591"/>
      <c r="IG172" s="591"/>
      <c r="IH172" s="591"/>
      <c r="II172" s="591"/>
      <c r="IJ172" s="591"/>
      <c r="IK172" s="591"/>
      <c r="IL172" s="591"/>
      <c r="IM172" s="591"/>
      <c r="IN172" s="353"/>
      <c r="IO172" s="353"/>
    </row>
    <row r="173" spans="1:249" s="619" customFormat="1" ht="16.5">
      <c r="A173" s="964"/>
      <c r="B173" s="669"/>
      <c r="C173" s="669"/>
      <c r="D173" s="594"/>
      <c r="E173" s="965"/>
      <c r="J173" s="591"/>
      <c r="K173" s="591"/>
      <c r="L173" s="591"/>
      <c r="M173" s="591"/>
      <c r="N173" s="591"/>
      <c r="O173" s="591"/>
      <c r="P173" s="591"/>
      <c r="Q173" s="591"/>
      <c r="R173" s="591"/>
      <c r="S173" s="591"/>
      <c r="T173" s="591"/>
      <c r="U173" s="591"/>
      <c r="V173" s="591"/>
      <c r="W173" s="591"/>
      <c r="X173" s="591"/>
      <c r="Y173" s="591"/>
      <c r="Z173" s="591"/>
      <c r="AA173" s="591"/>
      <c r="AB173" s="591"/>
      <c r="AC173" s="591"/>
      <c r="AD173" s="591"/>
      <c r="AE173" s="591"/>
      <c r="AF173" s="591"/>
      <c r="AG173" s="591"/>
      <c r="AH173" s="591"/>
      <c r="AI173" s="591"/>
      <c r="AJ173" s="591"/>
      <c r="AK173" s="591"/>
      <c r="AL173" s="591"/>
      <c r="AM173" s="591"/>
      <c r="AN173" s="591"/>
      <c r="AO173" s="591"/>
      <c r="AP173" s="591"/>
      <c r="AQ173" s="591"/>
      <c r="AR173" s="591"/>
      <c r="AS173" s="591"/>
      <c r="AT173" s="591"/>
      <c r="AU173" s="591"/>
      <c r="AV173" s="591"/>
      <c r="AW173" s="591"/>
      <c r="AX173" s="591"/>
      <c r="AY173" s="591"/>
      <c r="AZ173" s="591"/>
      <c r="BA173" s="591"/>
      <c r="BB173" s="591"/>
      <c r="BC173" s="591"/>
      <c r="BD173" s="591"/>
      <c r="BE173" s="591"/>
      <c r="BF173" s="591"/>
      <c r="BG173" s="591"/>
      <c r="BH173" s="591"/>
      <c r="BI173" s="591"/>
      <c r="BJ173" s="591"/>
      <c r="BK173" s="591"/>
      <c r="BL173" s="591"/>
      <c r="BM173" s="591"/>
      <c r="BN173" s="591"/>
      <c r="BO173" s="591"/>
      <c r="BP173" s="591"/>
      <c r="BQ173" s="591"/>
      <c r="BR173" s="591"/>
      <c r="BS173" s="591"/>
      <c r="BT173" s="591"/>
      <c r="BU173" s="591"/>
      <c r="BV173" s="591"/>
      <c r="BW173" s="591"/>
      <c r="BX173" s="591"/>
      <c r="BY173" s="591"/>
      <c r="BZ173" s="591"/>
      <c r="CA173" s="591"/>
      <c r="CB173" s="591"/>
      <c r="CC173" s="591"/>
      <c r="CD173" s="591"/>
      <c r="CE173" s="591"/>
      <c r="CF173" s="591"/>
      <c r="CG173" s="591"/>
      <c r="CH173" s="591"/>
      <c r="CI173" s="591"/>
      <c r="CJ173" s="591"/>
      <c r="CK173" s="591"/>
      <c r="CL173" s="591"/>
      <c r="CM173" s="591"/>
      <c r="CN173" s="591"/>
      <c r="CO173" s="591"/>
      <c r="CP173" s="591"/>
      <c r="CQ173" s="591"/>
      <c r="CR173" s="591"/>
      <c r="CS173" s="591"/>
      <c r="CT173" s="591"/>
      <c r="CU173" s="591"/>
      <c r="CV173" s="591"/>
      <c r="CW173" s="591"/>
      <c r="CX173" s="591"/>
      <c r="CY173" s="591"/>
      <c r="CZ173" s="591"/>
      <c r="DA173" s="591"/>
      <c r="DB173" s="591"/>
      <c r="DC173" s="591"/>
      <c r="DD173" s="591"/>
      <c r="DE173" s="591"/>
      <c r="DF173" s="591"/>
      <c r="DG173" s="591"/>
      <c r="DH173" s="591"/>
      <c r="DI173" s="591"/>
      <c r="DJ173" s="591"/>
      <c r="DK173" s="591"/>
      <c r="DL173" s="591"/>
      <c r="DM173" s="591"/>
      <c r="DN173" s="591"/>
      <c r="DO173" s="591"/>
      <c r="DP173" s="591"/>
      <c r="DQ173" s="591"/>
      <c r="DR173" s="591"/>
      <c r="DS173" s="591"/>
      <c r="DT173" s="591"/>
      <c r="DU173" s="591"/>
      <c r="DV173" s="591"/>
      <c r="DW173" s="591"/>
      <c r="DX173" s="591"/>
      <c r="DY173" s="591"/>
      <c r="DZ173" s="591"/>
      <c r="EA173" s="591"/>
      <c r="EB173" s="591"/>
      <c r="EC173" s="591"/>
      <c r="ED173" s="591"/>
      <c r="EE173" s="591"/>
      <c r="EF173" s="591"/>
      <c r="EG173" s="591"/>
      <c r="EH173" s="591"/>
      <c r="EI173" s="591"/>
      <c r="EJ173" s="591"/>
      <c r="EK173" s="591"/>
      <c r="EL173" s="591"/>
      <c r="EM173" s="591"/>
      <c r="EN173" s="591"/>
      <c r="EO173" s="591"/>
      <c r="EP173" s="591"/>
      <c r="EQ173" s="591"/>
      <c r="ER173" s="591"/>
      <c r="ES173" s="591"/>
      <c r="ET173" s="591"/>
      <c r="EU173" s="591"/>
      <c r="EV173" s="591"/>
      <c r="EW173" s="591"/>
      <c r="EX173" s="591"/>
      <c r="EY173" s="591"/>
      <c r="EZ173" s="591"/>
      <c r="FA173" s="591"/>
      <c r="FB173" s="591"/>
      <c r="FC173" s="591"/>
      <c r="FD173" s="591"/>
      <c r="FE173" s="591"/>
      <c r="FF173" s="591"/>
      <c r="FG173" s="591"/>
      <c r="FH173" s="591"/>
      <c r="FI173" s="591"/>
      <c r="FJ173" s="591"/>
      <c r="FK173" s="591"/>
      <c r="FL173" s="591"/>
      <c r="FM173" s="591"/>
      <c r="FN173" s="591"/>
      <c r="FO173" s="591"/>
      <c r="FP173" s="591"/>
      <c r="FQ173" s="591"/>
      <c r="FR173" s="591"/>
      <c r="FS173" s="591"/>
      <c r="FT173" s="591"/>
      <c r="FU173" s="591"/>
      <c r="FV173" s="591"/>
      <c r="FW173" s="591"/>
      <c r="FX173" s="591"/>
      <c r="FY173" s="591"/>
      <c r="FZ173" s="591"/>
      <c r="GA173" s="591"/>
      <c r="GB173" s="591"/>
      <c r="GC173" s="591"/>
      <c r="GD173" s="591"/>
      <c r="GE173" s="591"/>
      <c r="GF173" s="591"/>
      <c r="GG173" s="591"/>
      <c r="GH173" s="591"/>
      <c r="GI173" s="591"/>
      <c r="GJ173" s="591"/>
      <c r="GK173" s="591"/>
      <c r="GL173" s="591"/>
      <c r="GM173" s="591"/>
      <c r="GN173" s="591"/>
      <c r="GO173" s="591"/>
      <c r="GP173" s="591"/>
      <c r="GQ173" s="591"/>
      <c r="GR173" s="591"/>
      <c r="GS173" s="591"/>
      <c r="GT173" s="591"/>
      <c r="GU173" s="591"/>
      <c r="GV173" s="591"/>
      <c r="GW173" s="591"/>
      <c r="GX173" s="591"/>
      <c r="GY173" s="591"/>
      <c r="GZ173" s="591"/>
      <c r="HA173" s="591"/>
      <c r="HB173" s="591"/>
      <c r="HC173" s="591"/>
      <c r="HD173" s="591"/>
      <c r="HE173" s="591"/>
      <c r="HF173" s="591"/>
      <c r="HG173" s="591"/>
      <c r="HH173" s="591"/>
      <c r="HI173" s="591"/>
      <c r="HJ173" s="591"/>
      <c r="HK173" s="591"/>
      <c r="HL173" s="591"/>
      <c r="HM173" s="591"/>
      <c r="HN173" s="591"/>
      <c r="HO173" s="591"/>
      <c r="HP173" s="591"/>
      <c r="HQ173" s="591"/>
      <c r="HR173" s="591"/>
      <c r="HS173" s="591"/>
      <c r="HT173" s="591"/>
      <c r="HU173" s="591"/>
      <c r="HV173" s="591"/>
      <c r="HW173" s="591"/>
      <c r="HX173" s="591"/>
      <c r="HY173" s="591"/>
      <c r="HZ173" s="591"/>
      <c r="IA173" s="591"/>
      <c r="IB173" s="591"/>
      <c r="IC173" s="591"/>
      <c r="ID173" s="591"/>
      <c r="IE173" s="591"/>
      <c r="IF173" s="591"/>
      <c r="IG173" s="591"/>
      <c r="IH173" s="591"/>
      <c r="II173" s="591"/>
      <c r="IJ173" s="591"/>
      <c r="IK173" s="591"/>
      <c r="IL173" s="591"/>
      <c r="IM173" s="591"/>
      <c r="IN173" s="353"/>
      <c r="IO173" s="353"/>
    </row>
    <row r="174" spans="1:249" s="619" customFormat="1" ht="16.5">
      <c r="A174" s="964"/>
      <c r="B174" s="669"/>
      <c r="C174" s="669"/>
      <c r="D174" s="594"/>
      <c r="E174" s="965"/>
      <c r="J174" s="591"/>
      <c r="K174" s="591"/>
      <c r="L174" s="591"/>
      <c r="M174" s="591"/>
      <c r="N174" s="591"/>
      <c r="O174" s="591"/>
      <c r="P174" s="591"/>
      <c r="Q174" s="591"/>
      <c r="R174" s="591"/>
      <c r="S174" s="591"/>
      <c r="T174" s="591"/>
      <c r="U174" s="591"/>
      <c r="V174" s="591"/>
      <c r="W174" s="591"/>
      <c r="X174" s="591"/>
      <c r="Y174" s="591"/>
      <c r="Z174" s="591"/>
      <c r="AA174" s="591"/>
      <c r="AB174" s="591"/>
      <c r="AC174" s="591"/>
      <c r="AD174" s="591"/>
      <c r="AE174" s="591"/>
      <c r="AF174" s="591"/>
      <c r="AG174" s="591"/>
      <c r="AH174" s="591"/>
      <c r="AI174" s="591"/>
      <c r="AJ174" s="591"/>
      <c r="AK174" s="591"/>
      <c r="AL174" s="591"/>
      <c r="AM174" s="591"/>
      <c r="AN174" s="591"/>
      <c r="AO174" s="591"/>
      <c r="AP174" s="591"/>
      <c r="AQ174" s="591"/>
      <c r="AR174" s="591"/>
      <c r="AS174" s="591"/>
      <c r="AT174" s="591"/>
      <c r="AU174" s="591"/>
      <c r="AV174" s="591"/>
      <c r="AW174" s="591"/>
      <c r="AX174" s="591"/>
      <c r="AY174" s="591"/>
      <c r="AZ174" s="591"/>
      <c r="BA174" s="591"/>
      <c r="BB174" s="591"/>
      <c r="BC174" s="591"/>
      <c r="BD174" s="591"/>
      <c r="BE174" s="591"/>
      <c r="BF174" s="591"/>
      <c r="BG174" s="591"/>
      <c r="BH174" s="591"/>
      <c r="BI174" s="591"/>
      <c r="BJ174" s="591"/>
      <c r="BK174" s="591"/>
      <c r="BL174" s="591"/>
      <c r="BM174" s="591"/>
      <c r="BN174" s="591"/>
      <c r="BO174" s="591"/>
      <c r="BP174" s="591"/>
      <c r="BQ174" s="591"/>
      <c r="BR174" s="591"/>
      <c r="BS174" s="591"/>
      <c r="BT174" s="591"/>
      <c r="BU174" s="591"/>
      <c r="BV174" s="591"/>
      <c r="BW174" s="591"/>
      <c r="BX174" s="591"/>
      <c r="BY174" s="591"/>
      <c r="BZ174" s="591"/>
      <c r="CA174" s="591"/>
      <c r="CB174" s="591"/>
      <c r="CC174" s="591"/>
      <c r="CD174" s="591"/>
      <c r="CE174" s="591"/>
      <c r="CF174" s="591"/>
      <c r="CG174" s="591"/>
      <c r="CH174" s="591"/>
      <c r="CI174" s="591"/>
      <c r="CJ174" s="591"/>
      <c r="CK174" s="591"/>
      <c r="CL174" s="591"/>
      <c r="CM174" s="591"/>
      <c r="CN174" s="591"/>
      <c r="CO174" s="591"/>
      <c r="CP174" s="591"/>
      <c r="CQ174" s="591"/>
      <c r="CR174" s="591"/>
      <c r="CS174" s="591"/>
      <c r="CT174" s="591"/>
      <c r="CU174" s="591"/>
      <c r="CV174" s="591"/>
      <c r="CW174" s="591"/>
      <c r="CX174" s="591"/>
      <c r="CY174" s="591"/>
      <c r="CZ174" s="591"/>
      <c r="DA174" s="591"/>
      <c r="DB174" s="591"/>
      <c r="DC174" s="591"/>
      <c r="DD174" s="591"/>
      <c r="DE174" s="591"/>
      <c r="DF174" s="591"/>
      <c r="DG174" s="591"/>
      <c r="DH174" s="591"/>
      <c r="DI174" s="591"/>
      <c r="DJ174" s="591"/>
      <c r="DK174" s="591"/>
      <c r="DL174" s="591"/>
      <c r="DM174" s="591"/>
      <c r="DN174" s="591"/>
      <c r="DO174" s="591"/>
      <c r="DP174" s="591"/>
      <c r="DQ174" s="591"/>
      <c r="DR174" s="591"/>
      <c r="DS174" s="591"/>
      <c r="DT174" s="591"/>
      <c r="DU174" s="591"/>
      <c r="DV174" s="591"/>
      <c r="DW174" s="591"/>
      <c r="DX174" s="591"/>
      <c r="DY174" s="591"/>
      <c r="DZ174" s="591"/>
      <c r="EA174" s="591"/>
      <c r="EB174" s="591"/>
      <c r="EC174" s="591"/>
      <c r="ED174" s="591"/>
      <c r="EE174" s="591"/>
      <c r="EF174" s="591"/>
      <c r="EG174" s="591"/>
      <c r="EH174" s="591"/>
      <c r="EI174" s="591"/>
      <c r="EJ174" s="591"/>
      <c r="EK174" s="591"/>
      <c r="EL174" s="591"/>
      <c r="EM174" s="591"/>
      <c r="EN174" s="591"/>
      <c r="EO174" s="591"/>
      <c r="EP174" s="591"/>
      <c r="EQ174" s="591"/>
      <c r="ER174" s="591"/>
      <c r="ES174" s="591"/>
      <c r="ET174" s="591"/>
      <c r="EU174" s="591"/>
      <c r="EV174" s="591"/>
      <c r="EW174" s="591"/>
      <c r="EX174" s="591"/>
      <c r="EY174" s="591"/>
      <c r="EZ174" s="591"/>
      <c r="FA174" s="591"/>
      <c r="FB174" s="591"/>
      <c r="FC174" s="591"/>
      <c r="FD174" s="591"/>
      <c r="FE174" s="591"/>
      <c r="FF174" s="591"/>
      <c r="FG174" s="591"/>
      <c r="FH174" s="591"/>
      <c r="FI174" s="591"/>
      <c r="FJ174" s="591"/>
      <c r="FK174" s="591"/>
      <c r="FL174" s="591"/>
      <c r="FM174" s="591"/>
      <c r="FN174" s="591"/>
      <c r="FO174" s="591"/>
      <c r="FP174" s="591"/>
      <c r="FQ174" s="591"/>
      <c r="FR174" s="591"/>
      <c r="FS174" s="591"/>
      <c r="FT174" s="591"/>
      <c r="FU174" s="591"/>
      <c r="FV174" s="591"/>
      <c r="FW174" s="591"/>
      <c r="FX174" s="591"/>
      <c r="FY174" s="591"/>
      <c r="FZ174" s="591"/>
      <c r="GA174" s="591"/>
      <c r="GB174" s="591"/>
      <c r="GC174" s="591"/>
      <c r="GD174" s="591"/>
      <c r="GE174" s="591"/>
      <c r="GF174" s="591"/>
      <c r="GG174" s="591"/>
      <c r="GH174" s="591"/>
      <c r="GI174" s="591"/>
      <c r="GJ174" s="591"/>
      <c r="GK174" s="591"/>
      <c r="GL174" s="591"/>
      <c r="GM174" s="591"/>
      <c r="GN174" s="591"/>
      <c r="GO174" s="591"/>
      <c r="GP174" s="591"/>
      <c r="GQ174" s="591"/>
      <c r="GR174" s="591"/>
      <c r="GS174" s="591"/>
      <c r="GT174" s="591"/>
      <c r="GU174" s="591"/>
      <c r="GV174" s="591"/>
      <c r="GW174" s="591"/>
      <c r="GX174" s="591"/>
      <c r="GY174" s="591"/>
      <c r="GZ174" s="591"/>
      <c r="HA174" s="591"/>
      <c r="HB174" s="591"/>
      <c r="HC174" s="591"/>
      <c r="HD174" s="591"/>
      <c r="HE174" s="591"/>
      <c r="HF174" s="591"/>
      <c r="HG174" s="591"/>
      <c r="HH174" s="591"/>
      <c r="HI174" s="591"/>
      <c r="HJ174" s="591"/>
      <c r="HK174" s="591"/>
      <c r="HL174" s="591"/>
      <c r="HM174" s="591"/>
      <c r="HN174" s="591"/>
      <c r="HO174" s="591"/>
      <c r="HP174" s="591"/>
      <c r="HQ174" s="591"/>
      <c r="HR174" s="591"/>
      <c r="HS174" s="591"/>
      <c r="HT174" s="591"/>
      <c r="HU174" s="591"/>
      <c r="HV174" s="591"/>
      <c r="HW174" s="591"/>
      <c r="HX174" s="591"/>
      <c r="HY174" s="591"/>
      <c r="HZ174" s="591"/>
      <c r="IA174" s="591"/>
      <c r="IB174" s="591"/>
      <c r="IC174" s="591"/>
      <c r="ID174" s="591"/>
      <c r="IE174" s="591"/>
      <c r="IF174" s="591"/>
      <c r="IG174" s="591"/>
      <c r="IH174" s="591"/>
      <c r="II174" s="591"/>
      <c r="IJ174" s="591"/>
      <c r="IK174" s="591"/>
      <c r="IL174" s="591"/>
      <c r="IM174" s="591"/>
      <c r="IN174" s="353"/>
      <c r="IO174" s="353"/>
    </row>
    <row r="175" spans="1:249" s="619" customFormat="1" ht="16.5">
      <c r="A175" s="964"/>
      <c r="B175" s="669"/>
      <c r="C175" s="669"/>
      <c r="D175" s="594"/>
      <c r="E175" s="965"/>
      <c r="J175" s="591"/>
      <c r="K175" s="591"/>
      <c r="L175" s="591"/>
      <c r="M175" s="591"/>
      <c r="N175" s="591"/>
      <c r="O175" s="591"/>
      <c r="P175" s="591"/>
      <c r="Q175" s="591"/>
      <c r="R175" s="591"/>
      <c r="S175" s="591"/>
      <c r="T175" s="591"/>
      <c r="U175" s="591"/>
      <c r="V175" s="591"/>
      <c r="W175" s="591"/>
      <c r="X175" s="591"/>
      <c r="Y175" s="591"/>
      <c r="Z175" s="591"/>
      <c r="AA175" s="591"/>
      <c r="AB175" s="591"/>
      <c r="AC175" s="591"/>
      <c r="AD175" s="591"/>
      <c r="AE175" s="591"/>
      <c r="AF175" s="591"/>
      <c r="AG175" s="591"/>
      <c r="AH175" s="591"/>
      <c r="AI175" s="591"/>
      <c r="AJ175" s="591"/>
      <c r="AK175" s="591"/>
      <c r="AL175" s="591"/>
      <c r="AM175" s="591"/>
      <c r="AN175" s="591"/>
      <c r="AO175" s="591"/>
      <c r="AP175" s="591"/>
      <c r="AQ175" s="591"/>
      <c r="AR175" s="591"/>
      <c r="AS175" s="591"/>
      <c r="AT175" s="591"/>
      <c r="AU175" s="591"/>
      <c r="AV175" s="591"/>
      <c r="AW175" s="591"/>
      <c r="AX175" s="591"/>
      <c r="AY175" s="591"/>
      <c r="AZ175" s="591"/>
      <c r="BA175" s="591"/>
      <c r="BB175" s="591"/>
      <c r="BC175" s="591"/>
      <c r="BD175" s="591"/>
      <c r="BE175" s="591"/>
      <c r="BF175" s="591"/>
      <c r="BG175" s="591"/>
      <c r="BH175" s="591"/>
      <c r="BI175" s="591"/>
      <c r="BJ175" s="591"/>
      <c r="BK175" s="591"/>
      <c r="BL175" s="591"/>
      <c r="BM175" s="591"/>
      <c r="BN175" s="591"/>
      <c r="BO175" s="591"/>
      <c r="BP175" s="591"/>
      <c r="BQ175" s="591"/>
      <c r="BR175" s="591"/>
      <c r="BS175" s="591"/>
      <c r="BT175" s="591"/>
      <c r="BU175" s="591"/>
      <c r="BV175" s="591"/>
      <c r="BW175" s="591"/>
      <c r="BX175" s="591"/>
      <c r="BY175" s="591"/>
      <c r="BZ175" s="591"/>
      <c r="CA175" s="591"/>
      <c r="CB175" s="591"/>
      <c r="CC175" s="591"/>
      <c r="CD175" s="591"/>
      <c r="CE175" s="591"/>
      <c r="CF175" s="591"/>
      <c r="CG175" s="591"/>
      <c r="CH175" s="591"/>
      <c r="CI175" s="591"/>
      <c r="CJ175" s="591"/>
      <c r="CK175" s="591"/>
      <c r="CL175" s="591"/>
      <c r="CM175" s="591"/>
      <c r="CN175" s="591"/>
      <c r="CO175" s="591"/>
      <c r="CP175" s="591"/>
      <c r="CQ175" s="591"/>
      <c r="CR175" s="591"/>
      <c r="CS175" s="591"/>
      <c r="CT175" s="591"/>
      <c r="CU175" s="591"/>
      <c r="CV175" s="591"/>
      <c r="CW175" s="591"/>
      <c r="CX175" s="591"/>
      <c r="CY175" s="591"/>
      <c r="CZ175" s="591"/>
      <c r="DA175" s="591"/>
      <c r="DB175" s="591"/>
      <c r="DC175" s="591"/>
      <c r="DD175" s="591"/>
      <c r="DE175" s="591"/>
      <c r="DF175" s="591"/>
      <c r="DG175" s="591"/>
      <c r="DH175" s="591"/>
      <c r="DI175" s="591"/>
      <c r="DJ175" s="591"/>
      <c r="DK175" s="591"/>
      <c r="DL175" s="591"/>
      <c r="DM175" s="591"/>
      <c r="DN175" s="591"/>
      <c r="DO175" s="591"/>
      <c r="DP175" s="591"/>
      <c r="DQ175" s="591"/>
      <c r="DR175" s="591"/>
      <c r="DS175" s="591"/>
      <c r="DT175" s="591"/>
      <c r="DU175" s="591"/>
      <c r="DV175" s="591"/>
      <c r="DW175" s="591"/>
      <c r="DX175" s="591"/>
      <c r="DY175" s="591"/>
      <c r="DZ175" s="591"/>
      <c r="EA175" s="591"/>
      <c r="EB175" s="591"/>
      <c r="EC175" s="591"/>
      <c r="ED175" s="591"/>
      <c r="EE175" s="591"/>
      <c r="EF175" s="591"/>
      <c r="EG175" s="591"/>
      <c r="EH175" s="591"/>
      <c r="EI175" s="591"/>
      <c r="EJ175" s="591"/>
      <c r="EK175" s="591"/>
      <c r="EL175" s="591"/>
      <c r="EM175" s="591"/>
      <c r="EN175" s="591"/>
      <c r="EO175" s="591"/>
      <c r="EP175" s="591"/>
      <c r="EQ175" s="591"/>
      <c r="ER175" s="591"/>
      <c r="ES175" s="591"/>
      <c r="ET175" s="591"/>
      <c r="EU175" s="591"/>
      <c r="EV175" s="591"/>
      <c r="EW175" s="591"/>
      <c r="EX175" s="591"/>
      <c r="EY175" s="591"/>
      <c r="EZ175" s="591"/>
      <c r="FA175" s="591"/>
      <c r="FB175" s="591"/>
      <c r="FC175" s="591"/>
      <c r="FD175" s="591"/>
      <c r="FE175" s="591"/>
      <c r="FF175" s="591"/>
      <c r="FG175" s="591"/>
      <c r="FH175" s="591"/>
      <c r="FI175" s="591"/>
      <c r="FJ175" s="591"/>
      <c r="FK175" s="591"/>
      <c r="FL175" s="591"/>
      <c r="FM175" s="591"/>
      <c r="FN175" s="591"/>
      <c r="FO175" s="591"/>
      <c r="FP175" s="591"/>
      <c r="FQ175" s="591"/>
      <c r="FR175" s="591"/>
      <c r="FS175" s="591"/>
      <c r="FT175" s="591"/>
      <c r="FU175" s="591"/>
      <c r="FV175" s="591"/>
      <c r="FW175" s="591"/>
      <c r="FX175" s="591"/>
      <c r="FY175" s="591"/>
      <c r="FZ175" s="591"/>
      <c r="GA175" s="591"/>
      <c r="GB175" s="591"/>
      <c r="GC175" s="591"/>
      <c r="GD175" s="591"/>
      <c r="GE175" s="591"/>
      <c r="GF175" s="591"/>
      <c r="GG175" s="591"/>
      <c r="GH175" s="591"/>
      <c r="GI175" s="591"/>
      <c r="GJ175" s="591"/>
      <c r="GK175" s="591"/>
      <c r="GL175" s="591"/>
      <c r="GM175" s="591"/>
      <c r="GN175" s="591"/>
      <c r="GO175" s="591"/>
      <c r="GP175" s="591"/>
      <c r="GQ175" s="591"/>
      <c r="GR175" s="591"/>
      <c r="GS175" s="591"/>
      <c r="GT175" s="591"/>
      <c r="GU175" s="591"/>
      <c r="GV175" s="591"/>
      <c r="GW175" s="591"/>
      <c r="GX175" s="591"/>
      <c r="GY175" s="591"/>
      <c r="GZ175" s="591"/>
      <c r="HA175" s="591"/>
      <c r="HB175" s="591"/>
      <c r="HC175" s="591"/>
      <c r="HD175" s="591"/>
      <c r="HE175" s="591"/>
      <c r="HF175" s="591"/>
      <c r="HG175" s="591"/>
      <c r="HH175" s="591"/>
      <c r="HI175" s="591"/>
      <c r="HJ175" s="591"/>
      <c r="HK175" s="591"/>
      <c r="HL175" s="591"/>
      <c r="HM175" s="591"/>
      <c r="HN175" s="591"/>
      <c r="HO175" s="591"/>
      <c r="HP175" s="591"/>
      <c r="HQ175" s="591"/>
      <c r="HR175" s="591"/>
      <c r="HS175" s="591"/>
      <c r="HT175" s="591"/>
      <c r="HU175" s="591"/>
      <c r="HV175" s="591"/>
      <c r="HW175" s="591"/>
      <c r="HX175" s="591"/>
      <c r="HY175" s="591"/>
      <c r="HZ175" s="591"/>
      <c r="IA175" s="591"/>
      <c r="IB175" s="591"/>
      <c r="IC175" s="591"/>
      <c r="ID175" s="591"/>
      <c r="IE175" s="591"/>
      <c r="IF175" s="591"/>
      <c r="IG175" s="591"/>
      <c r="IH175" s="591"/>
      <c r="II175" s="591"/>
      <c r="IJ175" s="591"/>
      <c r="IK175" s="591"/>
      <c r="IL175" s="591"/>
      <c r="IM175" s="591"/>
      <c r="IN175" s="353"/>
      <c r="IO175" s="353"/>
    </row>
    <row r="176" spans="1:249" s="619" customFormat="1" ht="16.5">
      <c r="A176" s="964"/>
      <c r="B176" s="669"/>
      <c r="C176" s="669"/>
      <c r="D176" s="594"/>
      <c r="E176" s="965"/>
      <c r="J176" s="591"/>
      <c r="K176" s="591"/>
      <c r="L176" s="591"/>
      <c r="M176" s="591"/>
      <c r="N176" s="591"/>
      <c r="O176" s="591"/>
      <c r="P176" s="591"/>
      <c r="Q176" s="591"/>
      <c r="R176" s="591"/>
      <c r="S176" s="591"/>
      <c r="T176" s="591"/>
      <c r="U176" s="591"/>
      <c r="V176" s="591"/>
      <c r="W176" s="591"/>
      <c r="X176" s="591"/>
      <c r="Y176" s="591"/>
      <c r="Z176" s="591"/>
      <c r="AA176" s="591"/>
      <c r="AB176" s="591"/>
      <c r="AC176" s="591"/>
      <c r="AD176" s="591"/>
      <c r="AE176" s="591"/>
      <c r="AF176" s="591"/>
      <c r="AG176" s="591"/>
      <c r="AH176" s="591"/>
      <c r="AI176" s="591"/>
      <c r="AJ176" s="591"/>
      <c r="AK176" s="591"/>
      <c r="AL176" s="591"/>
      <c r="AM176" s="591"/>
      <c r="AN176" s="591"/>
      <c r="AO176" s="591"/>
      <c r="AP176" s="591"/>
      <c r="AQ176" s="591"/>
      <c r="AR176" s="591"/>
      <c r="AS176" s="591"/>
      <c r="AT176" s="591"/>
      <c r="AU176" s="591"/>
      <c r="AV176" s="591"/>
      <c r="AW176" s="591"/>
      <c r="AX176" s="591"/>
      <c r="AY176" s="591"/>
      <c r="AZ176" s="591"/>
      <c r="BA176" s="591"/>
      <c r="BB176" s="591"/>
      <c r="BC176" s="591"/>
      <c r="BD176" s="591"/>
      <c r="BE176" s="591"/>
      <c r="BF176" s="591"/>
      <c r="BG176" s="591"/>
      <c r="BH176" s="591"/>
      <c r="BI176" s="591"/>
      <c r="BJ176" s="591"/>
      <c r="BK176" s="591"/>
      <c r="BL176" s="591"/>
      <c r="BM176" s="591"/>
      <c r="BN176" s="591"/>
      <c r="BO176" s="591"/>
      <c r="BP176" s="591"/>
      <c r="BQ176" s="591"/>
      <c r="BR176" s="591"/>
      <c r="BS176" s="591"/>
      <c r="BT176" s="591"/>
      <c r="BU176" s="591"/>
      <c r="BV176" s="591"/>
      <c r="BW176" s="591"/>
      <c r="BX176" s="591"/>
      <c r="BY176" s="591"/>
      <c r="BZ176" s="591"/>
      <c r="CA176" s="591"/>
      <c r="CB176" s="591"/>
      <c r="CC176" s="591"/>
      <c r="CD176" s="591"/>
      <c r="CE176" s="591"/>
      <c r="CF176" s="591"/>
      <c r="CG176" s="591"/>
      <c r="CH176" s="591"/>
      <c r="CI176" s="591"/>
      <c r="CJ176" s="591"/>
      <c r="CK176" s="591"/>
      <c r="CL176" s="591"/>
      <c r="CM176" s="591"/>
      <c r="CN176" s="591"/>
      <c r="CO176" s="591"/>
      <c r="CP176" s="591"/>
      <c r="CQ176" s="591"/>
      <c r="CR176" s="591"/>
      <c r="CS176" s="591"/>
      <c r="CT176" s="591"/>
      <c r="CU176" s="591"/>
      <c r="CV176" s="591"/>
      <c r="CW176" s="591"/>
      <c r="CX176" s="591"/>
      <c r="CY176" s="591"/>
      <c r="CZ176" s="591"/>
      <c r="DA176" s="591"/>
      <c r="DB176" s="591"/>
      <c r="DC176" s="591"/>
      <c r="DD176" s="591"/>
      <c r="DE176" s="591"/>
      <c r="DF176" s="591"/>
      <c r="DG176" s="591"/>
      <c r="DH176" s="591"/>
      <c r="DI176" s="591"/>
      <c r="DJ176" s="591"/>
      <c r="DK176" s="591"/>
      <c r="DL176" s="591"/>
      <c r="DM176" s="591"/>
      <c r="DN176" s="591"/>
      <c r="DO176" s="591"/>
      <c r="DP176" s="591"/>
      <c r="DQ176" s="591"/>
      <c r="DR176" s="591"/>
      <c r="DS176" s="591"/>
      <c r="DT176" s="591"/>
      <c r="DU176" s="591"/>
      <c r="DV176" s="591"/>
      <c r="DW176" s="591"/>
      <c r="DX176" s="591"/>
      <c r="DY176" s="591"/>
      <c r="DZ176" s="591"/>
      <c r="EA176" s="591"/>
      <c r="EB176" s="591"/>
      <c r="EC176" s="591"/>
      <c r="ED176" s="591"/>
      <c r="EE176" s="591"/>
      <c r="EF176" s="591"/>
      <c r="EG176" s="591"/>
      <c r="EH176" s="591"/>
      <c r="EI176" s="591"/>
      <c r="EJ176" s="591"/>
      <c r="EK176" s="591"/>
      <c r="EL176" s="591"/>
      <c r="EM176" s="591"/>
      <c r="EN176" s="591"/>
      <c r="EO176" s="591"/>
      <c r="EP176" s="591"/>
      <c r="EQ176" s="591"/>
      <c r="ER176" s="591"/>
      <c r="ES176" s="591"/>
      <c r="ET176" s="591"/>
      <c r="EU176" s="591"/>
      <c r="EV176" s="591"/>
      <c r="EW176" s="591"/>
      <c r="EX176" s="591"/>
      <c r="EY176" s="591"/>
      <c r="EZ176" s="591"/>
      <c r="FA176" s="591"/>
      <c r="FB176" s="591"/>
      <c r="FC176" s="591"/>
      <c r="FD176" s="591"/>
      <c r="FE176" s="591"/>
      <c r="FF176" s="591"/>
      <c r="FG176" s="591"/>
      <c r="FH176" s="591"/>
      <c r="FI176" s="591"/>
      <c r="FJ176" s="591"/>
      <c r="FK176" s="591"/>
      <c r="FL176" s="591"/>
      <c r="FM176" s="591"/>
      <c r="FN176" s="591"/>
      <c r="FO176" s="591"/>
      <c r="FP176" s="591"/>
      <c r="FQ176" s="591"/>
      <c r="FR176" s="591"/>
      <c r="FS176" s="591"/>
      <c r="FT176" s="591"/>
      <c r="FU176" s="591"/>
      <c r="FV176" s="591"/>
      <c r="FW176" s="591"/>
      <c r="FX176" s="591"/>
      <c r="FY176" s="591"/>
      <c r="FZ176" s="591"/>
      <c r="GA176" s="591"/>
      <c r="GB176" s="591"/>
      <c r="GC176" s="591"/>
      <c r="GD176" s="591"/>
      <c r="GE176" s="591"/>
      <c r="GF176" s="591"/>
      <c r="GG176" s="591"/>
      <c r="GH176" s="591"/>
      <c r="GI176" s="591"/>
      <c r="GJ176" s="591"/>
      <c r="GK176" s="591"/>
      <c r="GL176" s="591"/>
      <c r="GM176" s="591"/>
      <c r="GN176" s="591"/>
      <c r="GO176" s="591"/>
      <c r="GP176" s="591"/>
      <c r="GQ176" s="591"/>
      <c r="GR176" s="591"/>
      <c r="GS176" s="591"/>
      <c r="GT176" s="591"/>
      <c r="GU176" s="591"/>
      <c r="GV176" s="591"/>
      <c r="GW176" s="591"/>
      <c r="GX176" s="591"/>
      <c r="GY176" s="591"/>
      <c r="GZ176" s="591"/>
      <c r="HA176" s="591"/>
      <c r="HB176" s="591"/>
      <c r="HC176" s="591"/>
      <c r="HD176" s="591"/>
      <c r="HE176" s="591"/>
      <c r="HF176" s="591"/>
      <c r="HG176" s="591"/>
      <c r="HH176" s="591"/>
      <c r="HI176" s="591"/>
      <c r="HJ176" s="591"/>
      <c r="HK176" s="591"/>
      <c r="HL176" s="591"/>
      <c r="HM176" s="591"/>
      <c r="HN176" s="591"/>
      <c r="HO176" s="591"/>
      <c r="HP176" s="591"/>
      <c r="HQ176" s="591"/>
      <c r="HR176" s="591"/>
      <c r="HS176" s="591"/>
      <c r="HT176" s="591"/>
      <c r="HU176" s="591"/>
      <c r="HV176" s="591"/>
      <c r="HW176" s="591"/>
      <c r="HX176" s="591"/>
      <c r="HY176" s="591"/>
      <c r="HZ176" s="591"/>
      <c r="IA176" s="591"/>
      <c r="IB176" s="591"/>
      <c r="IC176" s="591"/>
      <c r="ID176" s="591"/>
      <c r="IE176" s="591"/>
      <c r="IF176" s="591"/>
      <c r="IG176" s="591"/>
      <c r="IH176" s="591"/>
      <c r="II176" s="591"/>
      <c r="IJ176" s="591"/>
      <c r="IK176" s="591"/>
      <c r="IL176" s="591"/>
      <c r="IM176" s="591"/>
      <c r="IN176" s="353"/>
      <c r="IO176" s="353"/>
    </row>
    <row r="177" spans="1:249" s="619" customFormat="1" ht="16.5">
      <c r="A177" s="964"/>
      <c r="B177" s="669"/>
      <c r="C177" s="669"/>
      <c r="D177" s="594"/>
      <c r="E177" s="965"/>
      <c r="J177" s="591"/>
      <c r="K177" s="591"/>
      <c r="L177" s="591"/>
      <c r="M177" s="591"/>
      <c r="N177" s="591"/>
      <c r="O177" s="591"/>
      <c r="P177" s="591"/>
      <c r="Q177" s="591"/>
      <c r="R177" s="591"/>
      <c r="S177" s="591"/>
      <c r="T177" s="591"/>
      <c r="U177" s="591"/>
      <c r="V177" s="591"/>
      <c r="W177" s="591"/>
      <c r="X177" s="591"/>
      <c r="Y177" s="591"/>
      <c r="Z177" s="591"/>
      <c r="AA177" s="591"/>
      <c r="AB177" s="591"/>
      <c r="AC177" s="591"/>
      <c r="AD177" s="591"/>
      <c r="AE177" s="591"/>
      <c r="AF177" s="591"/>
      <c r="AG177" s="591"/>
      <c r="AH177" s="591"/>
      <c r="AI177" s="591"/>
      <c r="AJ177" s="591"/>
      <c r="AK177" s="591"/>
      <c r="AL177" s="591"/>
      <c r="AM177" s="591"/>
      <c r="AN177" s="591"/>
      <c r="AO177" s="591"/>
      <c r="AP177" s="591"/>
      <c r="AQ177" s="591"/>
      <c r="AR177" s="591"/>
      <c r="AS177" s="591"/>
      <c r="AT177" s="591"/>
      <c r="AU177" s="591"/>
      <c r="AV177" s="591"/>
      <c r="AW177" s="591"/>
      <c r="AX177" s="591"/>
      <c r="AY177" s="591"/>
      <c r="AZ177" s="591"/>
      <c r="BA177" s="591"/>
      <c r="BB177" s="591"/>
      <c r="BC177" s="591"/>
      <c r="BD177" s="591"/>
      <c r="BE177" s="591"/>
      <c r="BF177" s="591"/>
      <c r="BG177" s="591"/>
      <c r="BH177" s="591"/>
      <c r="BI177" s="591"/>
      <c r="BJ177" s="591"/>
      <c r="BK177" s="591"/>
      <c r="BL177" s="591"/>
      <c r="BM177" s="591"/>
      <c r="BN177" s="591"/>
      <c r="BO177" s="591"/>
      <c r="BP177" s="591"/>
      <c r="BQ177" s="591"/>
      <c r="BR177" s="591"/>
      <c r="BS177" s="591"/>
      <c r="BT177" s="591"/>
      <c r="BU177" s="591"/>
      <c r="BV177" s="591"/>
      <c r="BW177" s="591"/>
      <c r="BX177" s="591"/>
      <c r="BY177" s="591"/>
      <c r="BZ177" s="591"/>
      <c r="CA177" s="591"/>
      <c r="CB177" s="591"/>
      <c r="CC177" s="591"/>
      <c r="CD177" s="591"/>
      <c r="CE177" s="591"/>
      <c r="CF177" s="591"/>
      <c r="CG177" s="591"/>
      <c r="CH177" s="591"/>
      <c r="CI177" s="591"/>
      <c r="CJ177" s="591"/>
      <c r="CK177" s="591"/>
      <c r="CL177" s="591"/>
      <c r="CM177" s="591"/>
      <c r="CN177" s="591"/>
      <c r="CO177" s="591"/>
      <c r="CP177" s="591"/>
      <c r="CQ177" s="591"/>
      <c r="CR177" s="591"/>
      <c r="CS177" s="591"/>
      <c r="CT177" s="591"/>
      <c r="CU177" s="591"/>
      <c r="CV177" s="591"/>
      <c r="CW177" s="591"/>
      <c r="CX177" s="591"/>
      <c r="CY177" s="591"/>
      <c r="CZ177" s="591"/>
      <c r="DA177" s="591"/>
      <c r="DB177" s="591"/>
      <c r="DC177" s="591"/>
      <c r="DD177" s="591"/>
      <c r="DE177" s="591"/>
      <c r="DF177" s="591"/>
      <c r="DG177" s="591"/>
      <c r="DH177" s="591"/>
      <c r="DI177" s="591"/>
      <c r="DJ177" s="591"/>
      <c r="DK177" s="591"/>
      <c r="DL177" s="591"/>
      <c r="DM177" s="591"/>
      <c r="DN177" s="591"/>
      <c r="DO177" s="591"/>
      <c r="DP177" s="591"/>
      <c r="DQ177" s="591"/>
      <c r="DR177" s="591"/>
      <c r="DS177" s="591"/>
      <c r="DT177" s="591"/>
      <c r="DU177" s="591"/>
      <c r="DV177" s="591"/>
      <c r="DW177" s="591"/>
      <c r="DX177" s="591"/>
      <c r="DY177" s="591"/>
      <c r="DZ177" s="591"/>
      <c r="EA177" s="591"/>
      <c r="EB177" s="591"/>
      <c r="EC177" s="591"/>
      <c r="ED177" s="591"/>
      <c r="EE177" s="591"/>
      <c r="EF177" s="591"/>
      <c r="EG177" s="591"/>
      <c r="EH177" s="591"/>
      <c r="EI177" s="591"/>
      <c r="EJ177" s="591"/>
      <c r="EK177" s="591"/>
      <c r="EL177" s="591"/>
      <c r="EM177" s="591"/>
      <c r="EN177" s="591"/>
      <c r="EO177" s="591"/>
      <c r="EP177" s="591"/>
      <c r="EQ177" s="591"/>
      <c r="ER177" s="591"/>
      <c r="ES177" s="591"/>
      <c r="ET177" s="591"/>
      <c r="EU177" s="591"/>
      <c r="EV177" s="591"/>
      <c r="EW177" s="591"/>
      <c r="EX177" s="591"/>
      <c r="EY177" s="591"/>
      <c r="EZ177" s="591"/>
      <c r="FA177" s="591"/>
      <c r="FB177" s="591"/>
      <c r="FC177" s="591"/>
      <c r="FD177" s="591"/>
      <c r="FE177" s="591"/>
      <c r="FF177" s="591"/>
      <c r="FG177" s="591"/>
      <c r="FH177" s="591"/>
      <c r="FI177" s="591"/>
      <c r="FJ177" s="591"/>
      <c r="FK177" s="591"/>
      <c r="FL177" s="591"/>
      <c r="FM177" s="591"/>
      <c r="FN177" s="591"/>
      <c r="FO177" s="591"/>
      <c r="FP177" s="591"/>
      <c r="FQ177" s="591"/>
      <c r="FR177" s="591"/>
      <c r="FS177" s="591"/>
      <c r="FT177" s="591"/>
      <c r="FU177" s="591"/>
      <c r="FV177" s="591"/>
      <c r="FW177" s="591"/>
      <c r="FX177" s="591"/>
      <c r="FY177" s="591"/>
      <c r="FZ177" s="591"/>
      <c r="GA177" s="591"/>
      <c r="GB177" s="591"/>
      <c r="GC177" s="591"/>
      <c r="GD177" s="591"/>
      <c r="GE177" s="591"/>
      <c r="GF177" s="591"/>
      <c r="GG177" s="591"/>
      <c r="GH177" s="591"/>
      <c r="GI177" s="591"/>
      <c r="GJ177" s="591"/>
      <c r="GK177" s="591"/>
      <c r="GL177" s="591"/>
      <c r="GM177" s="591"/>
      <c r="GN177" s="591"/>
      <c r="GO177" s="591"/>
      <c r="GP177" s="591"/>
      <c r="GQ177" s="591"/>
      <c r="GR177" s="591"/>
      <c r="GS177" s="591"/>
      <c r="GT177" s="591"/>
      <c r="GU177" s="591"/>
      <c r="GV177" s="591"/>
      <c r="GW177" s="591"/>
      <c r="GX177" s="591"/>
      <c r="GY177" s="591"/>
      <c r="GZ177" s="591"/>
      <c r="HA177" s="591"/>
      <c r="HB177" s="591"/>
      <c r="HC177" s="591"/>
      <c r="HD177" s="591"/>
      <c r="HE177" s="591"/>
      <c r="HF177" s="591"/>
      <c r="HG177" s="591"/>
      <c r="HH177" s="591"/>
      <c r="HI177" s="591"/>
      <c r="HJ177" s="591"/>
      <c r="HK177" s="591"/>
      <c r="HL177" s="591"/>
      <c r="HM177" s="591"/>
      <c r="HN177" s="591"/>
      <c r="HO177" s="591"/>
      <c r="HP177" s="591"/>
      <c r="HQ177" s="591"/>
      <c r="HR177" s="591"/>
      <c r="HS177" s="591"/>
      <c r="HT177" s="591"/>
      <c r="HU177" s="591"/>
      <c r="HV177" s="591"/>
      <c r="HW177" s="591"/>
      <c r="HX177" s="591"/>
      <c r="HY177" s="591"/>
      <c r="HZ177" s="591"/>
      <c r="IA177" s="591"/>
      <c r="IB177" s="591"/>
      <c r="IC177" s="591"/>
      <c r="ID177" s="591"/>
      <c r="IE177" s="591"/>
      <c r="IF177" s="591"/>
      <c r="IG177" s="591"/>
      <c r="IH177" s="591"/>
      <c r="II177" s="591"/>
      <c r="IJ177" s="591"/>
      <c r="IK177" s="591"/>
      <c r="IL177" s="591"/>
      <c r="IM177" s="591"/>
      <c r="IN177" s="353"/>
      <c r="IO177" s="353"/>
    </row>
    <row r="178" spans="1:249" s="619" customFormat="1" ht="16.5">
      <c r="A178" s="964"/>
      <c r="B178" s="669"/>
      <c r="C178" s="669"/>
      <c r="D178" s="594"/>
      <c r="E178" s="965"/>
      <c r="J178" s="591"/>
      <c r="K178" s="591"/>
      <c r="L178" s="591"/>
      <c r="M178" s="591"/>
      <c r="N178" s="591"/>
      <c r="O178" s="591"/>
      <c r="P178" s="591"/>
      <c r="Q178" s="591"/>
      <c r="R178" s="591"/>
      <c r="S178" s="591"/>
      <c r="T178" s="591"/>
      <c r="U178" s="591"/>
      <c r="V178" s="591"/>
      <c r="W178" s="591"/>
      <c r="X178" s="591"/>
      <c r="Y178" s="591"/>
      <c r="Z178" s="591"/>
      <c r="AA178" s="591"/>
      <c r="AB178" s="591"/>
      <c r="AC178" s="591"/>
      <c r="AD178" s="591"/>
      <c r="AE178" s="591"/>
      <c r="AF178" s="591"/>
      <c r="AG178" s="591"/>
      <c r="AH178" s="591"/>
      <c r="AI178" s="591"/>
      <c r="AJ178" s="591"/>
      <c r="AK178" s="591"/>
      <c r="AL178" s="591"/>
      <c r="AM178" s="591"/>
      <c r="AN178" s="591"/>
      <c r="AO178" s="591"/>
      <c r="AP178" s="591"/>
      <c r="AQ178" s="591"/>
      <c r="AR178" s="591"/>
      <c r="AS178" s="591"/>
      <c r="AT178" s="591"/>
      <c r="AU178" s="591"/>
      <c r="AV178" s="591"/>
      <c r="AW178" s="591"/>
      <c r="AX178" s="591"/>
      <c r="AY178" s="591"/>
      <c r="AZ178" s="591"/>
      <c r="BA178" s="591"/>
      <c r="BB178" s="591"/>
      <c r="BC178" s="591"/>
      <c r="BD178" s="591"/>
      <c r="BE178" s="591"/>
      <c r="BF178" s="591"/>
      <c r="BG178" s="591"/>
      <c r="BH178" s="591"/>
      <c r="BI178" s="591"/>
      <c r="BJ178" s="591"/>
      <c r="BK178" s="591"/>
      <c r="BL178" s="591"/>
      <c r="BM178" s="591"/>
      <c r="BN178" s="591"/>
      <c r="BO178" s="591"/>
      <c r="BP178" s="591"/>
      <c r="BQ178" s="591"/>
      <c r="BR178" s="591"/>
      <c r="BS178" s="591"/>
      <c r="BT178" s="591"/>
      <c r="BU178" s="591"/>
      <c r="BV178" s="591"/>
      <c r="BW178" s="591"/>
      <c r="BX178" s="591"/>
      <c r="BY178" s="591"/>
      <c r="BZ178" s="591"/>
      <c r="CA178" s="591"/>
      <c r="CB178" s="591"/>
      <c r="CC178" s="591"/>
      <c r="CD178" s="591"/>
      <c r="CE178" s="591"/>
      <c r="CF178" s="591"/>
      <c r="CG178" s="591"/>
      <c r="CH178" s="591"/>
      <c r="CI178" s="591"/>
      <c r="CJ178" s="591"/>
      <c r="CK178" s="591"/>
      <c r="CL178" s="591"/>
      <c r="CM178" s="591"/>
      <c r="CN178" s="591"/>
      <c r="CO178" s="591"/>
      <c r="CP178" s="591"/>
      <c r="CQ178" s="591"/>
      <c r="CR178" s="591"/>
      <c r="CS178" s="591"/>
      <c r="CT178" s="591"/>
      <c r="CU178" s="591"/>
      <c r="CV178" s="591"/>
      <c r="CW178" s="591"/>
      <c r="CX178" s="591"/>
      <c r="CY178" s="591"/>
      <c r="CZ178" s="591"/>
      <c r="DA178" s="591"/>
      <c r="DB178" s="591"/>
      <c r="DC178" s="591"/>
      <c r="DD178" s="591"/>
      <c r="DE178" s="591"/>
      <c r="DF178" s="591"/>
      <c r="DG178" s="591"/>
      <c r="DH178" s="591"/>
      <c r="DI178" s="591"/>
      <c r="DJ178" s="591"/>
      <c r="DK178" s="591"/>
      <c r="DL178" s="591"/>
      <c r="DM178" s="591"/>
      <c r="DN178" s="591"/>
      <c r="DO178" s="591"/>
      <c r="DP178" s="591"/>
      <c r="DQ178" s="591"/>
      <c r="DR178" s="591"/>
      <c r="DS178" s="591"/>
      <c r="DT178" s="591"/>
      <c r="DU178" s="591"/>
      <c r="DV178" s="591"/>
      <c r="DW178" s="591"/>
      <c r="DX178" s="591"/>
      <c r="DY178" s="591"/>
      <c r="DZ178" s="591"/>
      <c r="EA178" s="591"/>
      <c r="EB178" s="591"/>
      <c r="EC178" s="591"/>
      <c r="ED178" s="591"/>
      <c r="EE178" s="591"/>
      <c r="EF178" s="591"/>
      <c r="EG178" s="591"/>
      <c r="EH178" s="591"/>
      <c r="EI178" s="591"/>
      <c r="EJ178" s="591"/>
      <c r="EK178" s="591"/>
      <c r="EL178" s="591"/>
      <c r="EM178" s="591"/>
      <c r="EN178" s="591"/>
      <c r="EO178" s="591"/>
      <c r="EP178" s="591"/>
      <c r="EQ178" s="591"/>
      <c r="ER178" s="591"/>
      <c r="ES178" s="591"/>
      <c r="ET178" s="591"/>
      <c r="EU178" s="591"/>
      <c r="EV178" s="591"/>
      <c r="EW178" s="591"/>
      <c r="EX178" s="591"/>
      <c r="EY178" s="591"/>
      <c r="EZ178" s="591"/>
      <c r="FA178" s="591"/>
      <c r="FB178" s="591"/>
      <c r="FC178" s="591"/>
      <c r="FD178" s="591"/>
      <c r="FE178" s="591"/>
      <c r="FF178" s="591"/>
      <c r="FG178" s="591"/>
      <c r="FH178" s="591"/>
      <c r="FI178" s="591"/>
      <c r="FJ178" s="591"/>
      <c r="FK178" s="591"/>
      <c r="FL178" s="591"/>
      <c r="FM178" s="591"/>
      <c r="FN178" s="591"/>
      <c r="FO178" s="591"/>
      <c r="FP178" s="591"/>
      <c r="FQ178" s="591"/>
      <c r="FR178" s="591"/>
      <c r="FS178" s="591"/>
      <c r="FT178" s="591"/>
      <c r="FU178" s="591"/>
      <c r="FV178" s="591"/>
      <c r="FW178" s="591"/>
      <c r="FX178" s="591"/>
      <c r="FY178" s="591"/>
      <c r="FZ178" s="591"/>
      <c r="GA178" s="591"/>
      <c r="GB178" s="591"/>
      <c r="GC178" s="591"/>
      <c r="GD178" s="591"/>
      <c r="GE178" s="591"/>
      <c r="GF178" s="591"/>
      <c r="GG178" s="591"/>
      <c r="GH178" s="591"/>
      <c r="GI178" s="591"/>
      <c r="GJ178" s="591"/>
      <c r="GK178" s="591"/>
      <c r="GL178" s="591"/>
      <c r="GM178" s="591"/>
      <c r="GN178" s="591"/>
      <c r="GO178" s="591"/>
      <c r="GP178" s="591"/>
      <c r="GQ178" s="591"/>
      <c r="GR178" s="591"/>
      <c r="GS178" s="591"/>
      <c r="GT178" s="591"/>
      <c r="GU178" s="591"/>
      <c r="GV178" s="591"/>
      <c r="GW178" s="591"/>
      <c r="GX178" s="591"/>
      <c r="GY178" s="591"/>
      <c r="GZ178" s="591"/>
      <c r="HA178" s="591"/>
      <c r="HB178" s="591"/>
      <c r="HC178" s="591"/>
      <c r="HD178" s="591"/>
      <c r="HE178" s="591"/>
      <c r="HF178" s="591"/>
      <c r="HG178" s="591"/>
      <c r="HH178" s="591"/>
      <c r="HI178" s="591"/>
      <c r="HJ178" s="591"/>
      <c r="HK178" s="591"/>
      <c r="HL178" s="591"/>
      <c r="HM178" s="591"/>
      <c r="HN178" s="591"/>
      <c r="HO178" s="591"/>
      <c r="HP178" s="591"/>
      <c r="HQ178" s="591"/>
      <c r="HR178" s="591"/>
      <c r="HS178" s="591"/>
      <c r="HT178" s="591"/>
      <c r="HU178" s="591"/>
      <c r="HV178" s="591"/>
      <c r="HW178" s="591"/>
      <c r="HX178" s="591"/>
      <c r="HY178" s="591"/>
      <c r="HZ178" s="591"/>
      <c r="IA178" s="591"/>
      <c r="IB178" s="591"/>
      <c r="IC178" s="591"/>
      <c r="ID178" s="591"/>
      <c r="IE178" s="591"/>
      <c r="IF178" s="591"/>
      <c r="IG178" s="591"/>
      <c r="IH178" s="591"/>
      <c r="II178" s="591"/>
      <c r="IJ178" s="591"/>
      <c r="IK178" s="591"/>
      <c r="IL178" s="591"/>
      <c r="IM178" s="591"/>
      <c r="IN178" s="353"/>
      <c r="IO178" s="353"/>
    </row>
    <row r="179" spans="1:249" s="619" customFormat="1" ht="16.5">
      <c r="A179" s="964"/>
      <c r="B179" s="669"/>
      <c r="C179" s="669"/>
      <c r="D179" s="594"/>
      <c r="E179" s="965"/>
      <c r="J179" s="591"/>
      <c r="K179" s="591"/>
      <c r="L179" s="591"/>
      <c r="M179" s="591"/>
      <c r="N179" s="591"/>
      <c r="O179" s="591"/>
      <c r="P179" s="591"/>
      <c r="Q179" s="591"/>
      <c r="R179" s="591"/>
      <c r="S179" s="591"/>
      <c r="T179" s="591"/>
      <c r="U179" s="591"/>
      <c r="V179" s="591"/>
      <c r="W179" s="591"/>
      <c r="X179" s="591"/>
      <c r="Y179" s="591"/>
      <c r="Z179" s="591"/>
      <c r="AA179" s="591"/>
      <c r="AB179" s="591"/>
      <c r="AC179" s="591"/>
      <c r="AD179" s="591"/>
      <c r="AE179" s="591"/>
      <c r="AF179" s="591"/>
      <c r="AG179" s="591"/>
      <c r="AH179" s="591"/>
      <c r="AI179" s="591"/>
      <c r="AJ179" s="591"/>
      <c r="AK179" s="591"/>
      <c r="AL179" s="591"/>
      <c r="AM179" s="591"/>
      <c r="AN179" s="591"/>
      <c r="AO179" s="591"/>
      <c r="AP179" s="591"/>
      <c r="AQ179" s="591"/>
      <c r="AR179" s="591"/>
      <c r="AS179" s="591"/>
      <c r="AT179" s="591"/>
      <c r="AU179" s="591"/>
      <c r="AV179" s="591"/>
      <c r="AW179" s="591"/>
      <c r="AX179" s="591"/>
      <c r="AY179" s="591"/>
      <c r="AZ179" s="591"/>
      <c r="BA179" s="591"/>
      <c r="BB179" s="591"/>
      <c r="BC179" s="591"/>
      <c r="BD179" s="591"/>
      <c r="BE179" s="591"/>
      <c r="BF179" s="591"/>
      <c r="BG179" s="591"/>
      <c r="BH179" s="591"/>
      <c r="BI179" s="591"/>
      <c r="BJ179" s="591"/>
      <c r="BK179" s="591"/>
      <c r="BL179" s="591"/>
      <c r="BM179" s="591"/>
      <c r="BN179" s="591"/>
      <c r="BO179" s="591"/>
      <c r="BP179" s="591"/>
      <c r="BQ179" s="591"/>
      <c r="BR179" s="591"/>
      <c r="BS179" s="591"/>
      <c r="BT179" s="591"/>
      <c r="BU179" s="591"/>
      <c r="BV179" s="591"/>
      <c r="BW179" s="591"/>
      <c r="BX179" s="591"/>
      <c r="BY179" s="591"/>
      <c r="BZ179" s="591"/>
      <c r="CA179" s="591"/>
      <c r="CB179" s="591"/>
      <c r="CC179" s="591"/>
      <c r="CD179" s="591"/>
      <c r="CE179" s="591"/>
      <c r="CF179" s="591"/>
      <c r="CG179" s="591"/>
      <c r="CH179" s="591"/>
      <c r="CI179" s="591"/>
      <c r="CJ179" s="591"/>
      <c r="CK179" s="591"/>
      <c r="CL179" s="591"/>
      <c r="CM179" s="591"/>
      <c r="CN179" s="591"/>
      <c r="CO179" s="591"/>
      <c r="CP179" s="591"/>
      <c r="CQ179" s="591"/>
      <c r="CR179" s="591"/>
      <c r="CS179" s="591"/>
      <c r="CT179" s="591"/>
      <c r="CU179" s="591"/>
      <c r="CV179" s="591"/>
      <c r="CW179" s="591"/>
      <c r="CX179" s="591"/>
      <c r="CY179" s="591"/>
      <c r="CZ179" s="591"/>
      <c r="DA179" s="591"/>
      <c r="DB179" s="591"/>
      <c r="DC179" s="591"/>
      <c r="DD179" s="591"/>
      <c r="DE179" s="591"/>
      <c r="DF179" s="591"/>
      <c r="DG179" s="591"/>
      <c r="DH179" s="591"/>
      <c r="DI179" s="591"/>
      <c r="DJ179" s="591"/>
      <c r="DK179" s="591"/>
      <c r="DL179" s="591"/>
      <c r="DM179" s="591"/>
      <c r="DN179" s="591"/>
      <c r="DO179" s="591"/>
      <c r="DP179" s="591"/>
      <c r="DQ179" s="591"/>
      <c r="DR179" s="591"/>
      <c r="DS179" s="591"/>
      <c r="DT179" s="591"/>
      <c r="DU179" s="591"/>
      <c r="DV179" s="591"/>
      <c r="DW179" s="591"/>
      <c r="DX179" s="591"/>
      <c r="DY179" s="591"/>
      <c r="DZ179" s="591"/>
      <c r="EA179" s="591"/>
      <c r="EB179" s="591"/>
      <c r="EC179" s="591"/>
      <c r="ED179" s="591"/>
      <c r="EE179" s="591"/>
      <c r="EF179" s="591"/>
      <c r="EG179" s="591"/>
      <c r="EH179" s="591"/>
      <c r="EI179" s="591"/>
      <c r="EJ179" s="591"/>
      <c r="EK179" s="591"/>
      <c r="EL179" s="591"/>
      <c r="EM179" s="591"/>
      <c r="EN179" s="591"/>
      <c r="EO179" s="591"/>
      <c r="EP179" s="591"/>
      <c r="EQ179" s="591"/>
      <c r="ER179" s="591"/>
      <c r="ES179" s="591"/>
      <c r="ET179" s="591"/>
      <c r="EU179" s="591"/>
      <c r="EV179" s="591"/>
      <c r="EW179" s="591"/>
      <c r="EX179" s="591"/>
      <c r="EY179" s="591"/>
      <c r="EZ179" s="591"/>
      <c r="FA179" s="591"/>
      <c r="FB179" s="591"/>
      <c r="FC179" s="591"/>
      <c r="FD179" s="591"/>
      <c r="FE179" s="591"/>
      <c r="FF179" s="591"/>
      <c r="FG179" s="591"/>
      <c r="FH179" s="591"/>
      <c r="FI179" s="591"/>
      <c r="FJ179" s="591"/>
      <c r="FK179" s="591"/>
      <c r="FL179" s="591"/>
      <c r="FM179" s="591"/>
      <c r="FN179" s="591"/>
      <c r="FO179" s="591"/>
      <c r="FP179" s="591"/>
      <c r="FQ179" s="591"/>
      <c r="FR179" s="591"/>
      <c r="FS179" s="591"/>
      <c r="FT179" s="591"/>
      <c r="FU179" s="591"/>
      <c r="FV179" s="591"/>
      <c r="FW179" s="591"/>
      <c r="FX179" s="591"/>
      <c r="FY179" s="591"/>
      <c r="FZ179" s="591"/>
      <c r="GA179" s="591"/>
      <c r="GB179" s="591"/>
      <c r="GC179" s="591"/>
      <c r="GD179" s="591"/>
      <c r="GE179" s="591"/>
      <c r="GF179" s="591"/>
      <c r="GG179" s="591"/>
      <c r="GH179" s="591"/>
      <c r="GI179" s="591"/>
      <c r="GJ179" s="591"/>
      <c r="GK179" s="591"/>
      <c r="GL179" s="591"/>
      <c r="GM179" s="591"/>
      <c r="GN179" s="591"/>
      <c r="GO179" s="591"/>
      <c r="GP179" s="591"/>
      <c r="GQ179" s="591"/>
      <c r="GR179" s="591"/>
      <c r="GS179" s="591"/>
      <c r="GT179" s="591"/>
      <c r="GU179" s="591"/>
      <c r="GV179" s="591"/>
      <c r="GW179" s="591"/>
      <c r="GX179" s="591"/>
      <c r="GY179" s="591"/>
      <c r="GZ179" s="591"/>
      <c r="HA179" s="591"/>
      <c r="HB179" s="591"/>
      <c r="HC179" s="591"/>
      <c r="HD179" s="591"/>
      <c r="HE179" s="591"/>
      <c r="HF179" s="591"/>
      <c r="HG179" s="591"/>
      <c r="HH179" s="591"/>
      <c r="HI179" s="591"/>
      <c r="HJ179" s="591"/>
      <c r="HK179" s="591"/>
      <c r="HL179" s="591"/>
      <c r="HM179" s="591"/>
      <c r="HN179" s="591"/>
      <c r="HO179" s="591"/>
      <c r="HP179" s="591"/>
      <c r="HQ179" s="591"/>
      <c r="HR179" s="591"/>
      <c r="HS179" s="591"/>
      <c r="HT179" s="591"/>
      <c r="HU179" s="591"/>
      <c r="HV179" s="591"/>
      <c r="HW179" s="591"/>
      <c r="HX179" s="591"/>
      <c r="HY179" s="591"/>
      <c r="HZ179" s="591"/>
      <c r="IA179" s="591"/>
      <c r="IB179" s="591"/>
      <c r="IC179" s="591"/>
      <c r="ID179" s="591"/>
      <c r="IE179" s="591"/>
      <c r="IF179" s="591"/>
      <c r="IG179" s="591"/>
      <c r="IH179" s="591"/>
      <c r="II179" s="591"/>
      <c r="IJ179" s="591"/>
      <c r="IK179" s="591"/>
      <c r="IL179" s="591"/>
      <c r="IM179" s="591"/>
      <c r="IN179" s="353"/>
      <c r="IO179" s="353"/>
    </row>
    <row r="180" spans="1:249" s="619" customFormat="1" ht="16.5">
      <c r="A180" s="964"/>
      <c r="B180" s="669"/>
      <c r="C180" s="669"/>
      <c r="D180" s="594"/>
      <c r="E180" s="965"/>
      <c r="J180" s="591"/>
      <c r="K180" s="591"/>
      <c r="L180" s="591"/>
      <c r="M180" s="591"/>
      <c r="N180" s="591"/>
      <c r="O180" s="591"/>
      <c r="P180" s="591"/>
      <c r="Q180" s="591"/>
      <c r="R180" s="591"/>
      <c r="S180" s="591"/>
      <c r="T180" s="591"/>
      <c r="U180" s="591"/>
      <c r="V180" s="591"/>
      <c r="W180" s="591"/>
      <c r="X180" s="591"/>
      <c r="Y180" s="591"/>
      <c r="Z180" s="591"/>
      <c r="AA180" s="591"/>
      <c r="AB180" s="591"/>
      <c r="AC180" s="591"/>
      <c r="AD180" s="591"/>
      <c r="AE180" s="591"/>
      <c r="AF180" s="591"/>
      <c r="AG180" s="591"/>
      <c r="AH180" s="591"/>
      <c r="AI180" s="591"/>
      <c r="AJ180" s="591"/>
      <c r="AK180" s="591"/>
      <c r="AL180" s="591"/>
      <c r="AM180" s="591"/>
      <c r="AN180" s="591"/>
      <c r="AO180" s="591"/>
      <c r="AP180" s="591"/>
      <c r="AQ180" s="591"/>
      <c r="AR180" s="591"/>
      <c r="AS180" s="591"/>
      <c r="AT180" s="591"/>
      <c r="AU180" s="591"/>
      <c r="AV180" s="591"/>
      <c r="AW180" s="591"/>
      <c r="AX180" s="591"/>
      <c r="AY180" s="591"/>
      <c r="AZ180" s="591"/>
      <c r="BA180" s="591"/>
      <c r="BB180" s="591"/>
      <c r="BC180" s="591"/>
      <c r="BD180" s="591"/>
      <c r="BE180" s="591"/>
      <c r="BF180" s="591"/>
      <c r="BG180" s="591"/>
      <c r="BH180" s="591"/>
      <c r="BI180" s="591"/>
      <c r="BJ180" s="591"/>
      <c r="BK180" s="591"/>
      <c r="BL180" s="591"/>
      <c r="BM180" s="591"/>
      <c r="BN180" s="591"/>
      <c r="BO180" s="591"/>
      <c r="BP180" s="591"/>
      <c r="BQ180" s="591"/>
      <c r="BR180" s="591"/>
      <c r="BS180" s="591"/>
      <c r="BT180" s="591"/>
      <c r="BU180" s="591"/>
      <c r="BV180" s="591"/>
      <c r="BW180" s="591"/>
      <c r="BX180" s="591"/>
      <c r="BY180" s="591"/>
      <c r="BZ180" s="591"/>
      <c r="CA180" s="591"/>
      <c r="CB180" s="591"/>
      <c r="CC180" s="591"/>
      <c r="CD180" s="591"/>
      <c r="CE180" s="591"/>
      <c r="CF180" s="591"/>
      <c r="CG180" s="591"/>
      <c r="CH180" s="591"/>
      <c r="CI180" s="591"/>
      <c r="CJ180" s="591"/>
      <c r="CK180" s="591"/>
      <c r="CL180" s="591"/>
      <c r="CM180" s="591"/>
      <c r="CN180" s="591"/>
      <c r="CO180" s="591"/>
      <c r="CP180" s="591"/>
      <c r="CQ180" s="591"/>
      <c r="CR180" s="591"/>
      <c r="CS180" s="591"/>
      <c r="CT180" s="591"/>
      <c r="CU180" s="591"/>
      <c r="CV180" s="591"/>
      <c r="CW180" s="591"/>
      <c r="CX180" s="591"/>
      <c r="CY180" s="591"/>
      <c r="CZ180" s="591"/>
      <c r="DA180" s="591"/>
      <c r="DB180" s="591"/>
      <c r="DC180" s="591"/>
      <c r="DD180" s="591"/>
      <c r="DE180" s="591"/>
      <c r="DF180" s="591"/>
      <c r="DG180" s="591"/>
      <c r="DH180" s="591"/>
      <c r="DI180" s="591"/>
      <c r="DJ180" s="591"/>
      <c r="DK180" s="591"/>
      <c r="DL180" s="591"/>
      <c r="DM180" s="591"/>
      <c r="DN180" s="591"/>
      <c r="DO180" s="591"/>
      <c r="DP180" s="591"/>
      <c r="DQ180" s="591"/>
      <c r="DR180" s="591"/>
      <c r="DS180" s="591"/>
      <c r="DT180" s="591"/>
      <c r="DU180" s="591"/>
      <c r="DV180" s="591"/>
      <c r="DW180" s="591"/>
      <c r="DX180" s="591"/>
      <c r="DY180" s="591"/>
      <c r="DZ180" s="591"/>
      <c r="EA180" s="591"/>
      <c r="EB180" s="591"/>
      <c r="EC180" s="591"/>
      <c r="ED180" s="591"/>
      <c r="EE180" s="591"/>
      <c r="EF180" s="591"/>
      <c r="EG180" s="591"/>
      <c r="EH180" s="591"/>
      <c r="EI180" s="591"/>
      <c r="EJ180" s="591"/>
      <c r="EK180" s="591"/>
      <c r="EL180" s="591"/>
      <c r="EM180" s="591"/>
      <c r="EN180" s="591"/>
      <c r="EO180" s="591"/>
      <c r="EP180" s="591"/>
      <c r="EQ180" s="591"/>
      <c r="ER180" s="591"/>
      <c r="ES180" s="591"/>
      <c r="ET180" s="591"/>
      <c r="EU180" s="591"/>
      <c r="EV180" s="591"/>
      <c r="EW180" s="591"/>
      <c r="EX180" s="591"/>
      <c r="EY180" s="591"/>
      <c r="EZ180" s="591"/>
      <c r="FA180" s="591"/>
      <c r="FB180" s="591"/>
      <c r="FC180" s="591"/>
      <c r="FD180" s="591"/>
      <c r="FE180" s="591"/>
      <c r="FF180" s="591"/>
      <c r="FG180" s="591"/>
      <c r="FH180" s="591"/>
      <c r="FI180" s="591"/>
      <c r="FJ180" s="591"/>
      <c r="FK180" s="591"/>
      <c r="FL180" s="591"/>
      <c r="FM180" s="591"/>
      <c r="FN180" s="591"/>
      <c r="FO180" s="591"/>
      <c r="FP180" s="591"/>
      <c r="FQ180" s="591"/>
      <c r="FR180" s="591"/>
      <c r="FS180" s="591"/>
      <c r="FT180" s="591"/>
      <c r="FU180" s="591"/>
      <c r="FV180" s="591"/>
      <c r="FW180" s="591"/>
      <c r="FX180" s="591"/>
      <c r="FY180" s="591"/>
      <c r="FZ180" s="591"/>
      <c r="GA180" s="591"/>
      <c r="GB180" s="591"/>
      <c r="GC180" s="591"/>
      <c r="GD180" s="591"/>
      <c r="GE180" s="591"/>
      <c r="GF180" s="591"/>
      <c r="GG180" s="591"/>
      <c r="GH180" s="591"/>
      <c r="GI180" s="591"/>
      <c r="GJ180" s="591"/>
      <c r="GK180" s="591"/>
      <c r="GL180" s="591"/>
      <c r="GM180" s="591"/>
      <c r="GN180" s="591"/>
      <c r="GO180" s="591"/>
      <c r="GP180" s="591"/>
      <c r="GQ180" s="591"/>
      <c r="GR180" s="591"/>
      <c r="GS180" s="591"/>
      <c r="GT180" s="591"/>
      <c r="GU180" s="591"/>
      <c r="GV180" s="591"/>
      <c r="GW180" s="591"/>
      <c r="GX180" s="591"/>
      <c r="GY180" s="591"/>
      <c r="GZ180" s="591"/>
      <c r="HA180" s="591"/>
      <c r="HB180" s="591"/>
      <c r="HC180" s="591"/>
      <c r="HD180" s="591"/>
      <c r="HE180" s="591"/>
      <c r="HF180" s="591"/>
      <c r="HG180" s="591"/>
      <c r="HH180" s="591"/>
      <c r="HI180" s="591"/>
      <c r="HJ180" s="591"/>
      <c r="HK180" s="591"/>
      <c r="HL180" s="591"/>
      <c r="HM180" s="591"/>
      <c r="HN180" s="591"/>
      <c r="HO180" s="591"/>
      <c r="HP180" s="591"/>
      <c r="HQ180" s="591"/>
      <c r="HR180" s="591"/>
      <c r="HS180" s="591"/>
      <c r="HT180" s="591"/>
      <c r="HU180" s="591"/>
      <c r="HV180" s="591"/>
      <c r="HW180" s="591"/>
      <c r="HX180" s="591"/>
      <c r="HY180" s="591"/>
      <c r="HZ180" s="591"/>
      <c r="IA180" s="591"/>
      <c r="IB180" s="591"/>
      <c r="IC180" s="591"/>
      <c r="ID180" s="591"/>
      <c r="IE180" s="591"/>
      <c r="IF180" s="591"/>
      <c r="IG180" s="591"/>
      <c r="IH180" s="591"/>
      <c r="II180" s="591"/>
      <c r="IJ180" s="591"/>
      <c r="IK180" s="591"/>
      <c r="IL180" s="591"/>
      <c r="IM180" s="591"/>
      <c r="IN180" s="353"/>
      <c r="IO180" s="353"/>
    </row>
    <row r="181" spans="1:249" s="619" customFormat="1" ht="16.5">
      <c r="A181" s="964"/>
      <c r="B181" s="669"/>
      <c r="C181" s="669"/>
      <c r="D181" s="594"/>
      <c r="E181" s="965"/>
      <c r="J181" s="591"/>
      <c r="K181" s="591"/>
      <c r="L181" s="591"/>
      <c r="M181" s="591"/>
      <c r="N181" s="591"/>
      <c r="O181" s="591"/>
      <c r="P181" s="591"/>
      <c r="Q181" s="591"/>
      <c r="R181" s="591"/>
      <c r="S181" s="591"/>
      <c r="T181" s="591"/>
      <c r="U181" s="591"/>
      <c r="V181" s="591"/>
      <c r="W181" s="591"/>
      <c r="X181" s="591"/>
      <c r="Y181" s="591"/>
      <c r="Z181" s="591"/>
      <c r="AA181" s="591"/>
      <c r="AB181" s="591"/>
      <c r="AC181" s="591"/>
      <c r="AD181" s="591"/>
      <c r="AE181" s="591"/>
      <c r="AF181" s="591"/>
      <c r="AG181" s="591"/>
      <c r="AH181" s="591"/>
      <c r="AI181" s="591"/>
      <c r="AJ181" s="591"/>
      <c r="AK181" s="591"/>
      <c r="AL181" s="591"/>
      <c r="AM181" s="591"/>
      <c r="AN181" s="591"/>
      <c r="AO181" s="591"/>
      <c r="AP181" s="591"/>
      <c r="AQ181" s="591"/>
      <c r="AR181" s="591"/>
      <c r="AS181" s="591"/>
      <c r="AT181" s="591"/>
      <c r="AU181" s="591"/>
      <c r="AV181" s="591"/>
      <c r="AW181" s="591"/>
      <c r="AX181" s="591"/>
      <c r="AY181" s="591"/>
      <c r="AZ181" s="591"/>
      <c r="BA181" s="591"/>
      <c r="BB181" s="591"/>
      <c r="BC181" s="591"/>
      <c r="BD181" s="591"/>
      <c r="BE181" s="591"/>
      <c r="BF181" s="591"/>
      <c r="BG181" s="591"/>
      <c r="BH181" s="591"/>
      <c r="BI181" s="591"/>
      <c r="BJ181" s="591"/>
      <c r="BK181" s="591"/>
      <c r="BL181" s="591"/>
      <c r="BM181" s="591"/>
      <c r="BN181" s="591"/>
      <c r="BO181" s="591"/>
      <c r="BP181" s="591"/>
      <c r="BQ181" s="591"/>
      <c r="BR181" s="591"/>
      <c r="BS181" s="591"/>
      <c r="BT181" s="591"/>
      <c r="BU181" s="591"/>
      <c r="BV181" s="591"/>
      <c r="BW181" s="591"/>
      <c r="BX181" s="591"/>
      <c r="BY181" s="591"/>
      <c r="BZ181" s="591"/>
      <c r="CA181" s="591"/>
      <c r="CB181" s="591"/>
      <c r="CC181" s="591"/>
      <c r="CD181" s="591"/>
      <c r="CE181" s="591"/>
      <c r="CF181" s="591"/>
      <c r="CG181" s="591"/>
      <c r="CH181" s="591"/>
      <c r="CI181" s="591"/>
      <c r="CJ181" s="591"/>
      <c r="CK181" s="591"/>
      <c r="CL181" s="591"/>
      <c r="CM181" s="591"/>
      <c r="CN181" s="591"/>
      <c r="CO181" s="591"/>
      <c r="CP181" s="591"/>
      <c r="CQ181" s="591"/>
      <c r="CR181" s="591"/>
      <c r="CS181" s="591"/>
      <c r="CT181" s="591"/>
      <c r="CU181" s="591"/>
      <c r="CV181" s="591"/>
      <c r="CW181" s="591"/>
      <c r="CX181" s="591"/>
      <c r="CY181" s="591"/>
      <c r="CZ181" s="591"/>
      <c r="DA181" s="591"/>
      <c r="DB181" s="591"/>
      <c r="DC181" s="591"/>
      <c r="DD181" s="591"/>
      <c r="DE181" s="591"/>
      <c r="DF181" s="591"/>
      <c r="DG181" s="591"/>
      <c r="DH181" s="591"/>
      <c r="DI181" s="591"/>
      <c r="DJ181" s="591"/>
      <c r="DK181" s="591"/>
      <c r="DL181" s="591"/>
      <c r="DM181" s="591"/>
      <c r="DN181" s="591"/>
      <c r="DO181" s="591"/>
      <c r="DP181" s="591"/>
      <c r="DQ181" s="591"/>
      <c r="DR181" s="591"/>
      <c r="DS181" s="591"/>
      <c r="DT181" s="591"/>
      <c r="DU181" s="591"/>
      <c r="DV181" s="591"/>
      <c r="DW181" s="591"/>
      <c r="DX181" s="591"/>
      <c r="DY181" s="591"/>
      <c r="DZ181" s="591"/>
      <c r="EA181" s="591"/>
      <c r="EB181" s="591"/>
      <c r="EC181" s="591"/>
      <c r="ED181" s="591"/>
      <c r="EE181" s="591"/>
      <c r="EF181" s="591"/>
      <c r="EG181" s="591"/>
      <c r="EH181" s="591"/>
      <c r="EI181" s="591"/>
      <c r="EJ181" s="591"/>
      <c r="EK181" s="591"/>
      <c r="EL181" s="591"/>
      <c r="EM181" s="591"/>
      <c r="EN181" s="591"/>
      <c r="EO181" s="591"/>
      <c r="EP181" s="591"/>
      <c r="EQ181" s="591"/>
      <c r="ER181" s="591"/>
      <c r="ES181" s="591"/>
      <c r="ET181" s="591"/>
      <c r="EU181" s="591"/>
      <c r="EV181" s="591"/>
      <c r="EW181" s="591"/>
      <c r="EX181" s="591"/>
      <c r="EY181" s="591"/>
      <c r="EZ181" s="591"/>
      <c r="FA181" s="591"/>
      <c r="FB181" s="591"/>
      <c r="FC181" s="591"/>
      <c r="FD181" s="591"/>
      <c r="FE181" s="591"/>
      <c r="FF181" s="591"/>
      <c r="FG181" s="591"/>
      <c r="FH181" s="591"/>
      <c r="FI181" s="591"/>
      <c r="FJ181" s="591"/>
      <c r="FK181" s="591"/>
      <c r="FL181" s="591"/>
      <c r="FM181" s="591"/>
      <c r="FN181" s="591"/>
      <c r="FO181" s="591"/>
      <c r="FP181" s="591"/>
      <c r="FQ181" s="591"/>
      <c r="FR181" s="591"/>
      <c r="FS181" s="591"/>
      <c r="FT181" s="591"/>
      <c r="FU181" s="591"/>
      <c r="FV181" s="591"/>
      <c r="FW181" s="591"/>
      <c r="FX181" s="591"/>
      <c r="FY181" s="591"/>
      <c r="FZ181" s="591"/>
      <c r="GA181" s="591"/>
      <c r="GB181" s="591"/>
      <c r="GC181" s="591"/>
      <c r="GD181" s="591"/>
      <c r="GE181" s="591"/>
      <c r="GF181" s="591"/>
      <c r="GG181" s="591"/>
      <c r="GH181" s="591"/>
      <c r="GI181" s="591"/>
      <c r="GJ181" s="591"/>
      <c r="GK181" s="591"/>
      <c r="GL181" s="591"/>
      <c r="GM181" s="591"/>
      <c r="GN181" s="591"/>
      <c r="GO181" s="591"/>
      <c r="GP181" s="591"/>
      <c r="GQ181" s="591"/>
      <c r="GR181" s="591"/>
      <c r="GS181" s="591"/>
      <c r="GT181" s="591"/>
      <c r="GU181" s="591"/>
      <c r="GV181" s="591"/>
      <c r="GW181" s="591"/>
      <c r="GX181" s="591"/>
      <c r="GY181" s="591"/>
      <c r="GZ181" s="591"/>
      <c r="HA181" s="591"/>
      <c r="HB181" s="591"/>
      <c r="HC181" s="591"/>
      <c r="HD181" s="591"/>
      <c r="HE181" s="591"/>
      <c r="HF181" s="591"/>
      <c r="HG181" s="591"/>
      <c r="HH181" s="591"/>
      <c r="HI181" s="591"/>
      <c r="HJ181" s="591"/>
      <c r="HK181" s="591"/>
      <c r="HL181" s="591"/>
      <c r="HM181" s="591"/>
      <c r="HN181" s="591"/>
      <c r="HO181" s="591"/>
      <c r="HP181" s="591"/>
      <c r="HQ181" s="591"/>
      <c r="HR181" s="591"/>
      <c r="HS181" s="591"/>
      <c r="HT181" s="591"/>
      <c r="HU181" s="591"/>
      <c r="HV181" s="591"/>
      <c r="HW181" s="591"/>
      <c r="HX181" s="591"/>
      <c r="HY181" s="591"/>
      <c r="HZ181" s="591"/>
      <c r="IA181" s="591"/>
      <c r="IB181" s="591"/>
      <c r="IC181" s="591"/>
      <c r="ID181" s="591"/>
      <c r="IE181" s="591"/>
      <c r="IF181" s="591"/>
      <c r="IG181" s="591"/>
      <c r="IH181" s="591"/>
      <c r="II181" s="591"/>
      <c r="IJ181" s="591"/>
      <c r="IK181" s="591"/>
      <c r="IL181" s="591"/>
      <c r="IM181" s="591"/>
      <c r="IN181" s="353"/>
      <c r="IO181" s="353"/>
    </row>
    <row r="182" spans="1:249" s="619" customFormat="1" ht="16.5">
      <c r="A182" s="964"/>
      <c r="B182" s="669"/>
      <c r="C182" s="669"/>
      <c r="D182" s="594"/>
      <c r="E182" s="965"/>
      <c r="J182" s="591"/>
      <c r="K182" s="591"/>
      <c r="L182" s="591"/>
      <c r="M182" s="591"/>
      <c r="N182" s="591"/>
      <c r="O182" s="591"/>
      <c r="P182" s="591"/>
      <c r="Q182" s="591"/>
      <c r="R182" s="591"/>
      <c r="S182" s="591"/>
      <c r="T182" s="591"/>
      <c r="U182" s="591"/>
      <c r="V182" s="591"/>
      <c r="W182" s="591"/>
      <c r="X182" s="591"/>
      <c r="Y182" s="591"/>
      <c r="Z182" s="591"/>
      <c r="AA182" s="591"/>
      <c r="AB182" s="591"/>
      <c r="AC182" s="591"/>
      <c r="AD182" s="591"/>
      <c r="AE182" s="591"/>
      <c r="AF182" s="591"/>
      <c r="AG182" s="591"/>
      <c r="AH182" s="591"/>
      <c r="AI182" s="591"/>
      <c r="AJ182" s="591"/>
      <c r="AK182" s="591"/>
      <c r="AL182" s="591"/>
      <c r="AM182" s="591"/>
      <c r="AN182" s="591"/>
      <c r="AO182" s="591"/>
      <c r="AP182" s="591"/>
      <c r="AQ182" s="591"/>
      <c r="AR182" s="591"/>
      <c r="AS182" s="591"/>
      <c r="AT182" s="591"/>
      <c r="AU182" s="591"/>
      <c r="AV182" s="591"/>
      <c r="AW182" s="591"/>
      <c r="AX182" s="591"/>
      <c r="AY182" s="591"/>
      <c r="AZ182" s="591"/>
      <c r="BA182" s="591"/>
      <c r="BB182" s="591"/>
      <c r="BC182" s="591"/>
      <c r="BD182" s="591"/>
      <c r="BE182" s="591"/>
      <c r="BF182" s="591"/>
      <c r="BG182" s="591"/>
      <c r="BH182" s="591"/>
      <c r="BI182" s="591"/>
      <c r="BJ182" s="591"/>
      <c r="BK182" s="591"/>
      <c r="BL182" s="591"/>
      <c r="BM182" s="591"/>
      <c r="BN182" s="591"/>
      <c r="BO182" s="591"/>
      <c r="BP182" s="591"/>
      <c r="BQ182" s="591"/>
      <c r="BR182" s="591"/>
      <c r="BS182" s="591"/>
      <c r="BT182" s="591"/>
      <c r="BU182" s="591"/>
      <c r="BV182" s="591"/>
      <c r="BW182" s="591"/>
      <c r="BX182" s="591"/>
      <c r="BY182" s="591"/>
      <c r="BZ182" s="591"/>
      <c r="CA182" s="591"/>
      <c r="CB182" s="591"/>
      <c r="CC182" s="591"/>
      <c r="CD182" s="591"/>
      <c r="CE182" s="591"/>
      <c r="CF182" s="591"/>
      <c r="CG182" s="591"/>
      <c r="CH182" s="591"/>
      <c r="CI182" s="591"/>
      <c r="CJ182" s="591"/>
      <c r="CK182" s="591"/>
      <c r="CL182" s="591"/>
      <c r="CM182" s="591"/>
      <c r="CN182" s="591"/>
      <c r="CO182" s="591"/>
      <c r="CP182" s="591"/>
      <c r="CQ182" s="591"/>
      <c r="CR182" s="591"/>
      <c r="CS182" s="591"/>
      <c r="CT182" s="591"/>
      <c r="CU182" s="591"/>
      <c r="CV182" s="591"/>
      <c r="CW182" s="591"/>
      <c r="CX182" s="591"/>
      <c r="CY182" s="591"/>
      <c r="CZ182" s="591"/>
      <c r="DA182" s="591"/>
      <c r="DB182" s="591"/>
      <c r="DC182" s="591"/>
      <c r="DD182" s="591"/>
      <c r="DE182" s="591"/>
      <c r="DF182" s="591"/>
      <c r="DG182" s="591"/>
      <c r="DH182" s="591"/>
      <c r="DI182" s="591"/>
      <c r="DJ182" s="591"/>
      <c r="DK182" s="591"/>
      <c r="DL182" s="591"/>
      <c r="DM182" s="591"/>
      <c r="DN182" s="591"/>
      <c r="DO182" s="591"/>
      <c r="DP182" s="591"/>
      <c r="DQ182" s="591"/>
      <c r="DR182" s="591"/>
      <c r="DS182" s="591"/>
      <c r="DT182" s="591"/>
      <c r="DU182" s="591"/>
      <c r="DV182" s="591"/>
      <c r="DW182" s="591"/>
      <c r="DX182" s="591"/>
      <c r="DY182" s="591"/>
      <c r="DZ182" s="591"/>
      <c r="EA182" s="591"/>
      <c r="EB182" s="591"/>
      <c r="EC182" s="591"/>
      <c r="ED182" s="591"/>
      <c r="EE182" s="591"/>
      <c r="EF182" s="591"/>
      <c r="EG182" s="591"/>
      <c r="EH182" s="591"/>
      <c r="EI182" s="591"/>
      <c r="EJ182" s="591"/>
      <c r="EK182" s="591"/>
      <c r="EL182" s="591"/>
      <c r="EM182" s="591"/>
      <c r="EN182" s="591"/>
      <c r="EO182" s="591"/>
      <c r="EP182" s="591"/>
      <c r="EQ182" s="591"/>
      <c r="ER182" s="591"/>
      <c r="ES182" s="591"/>
      <c r="ET182" s="591"/>
      <c r="EU182" s="591"/>
      <c r="EV182" s="591"/>
      <c r="EW182" s="591"/>
      <c r="EX182" s="591"/>
      <c r="EY182" s="591"/>
      <c r="EZ182" s="591"/>
      <c r="FA182" s="591"/>
      <c r="FB182" s="591"/>
      <c r="FC182" s="591"/>
      <c r="FD182" s="591"/>
      <c r="FE182" s="591"/>
      <c r="FF182" s="591"/>
      <c r="FG182" s="591"/>
      <c r="FH182" s="591"/>
      <c r="FI182" s="591"/>
      <c r="FJ182" s="591"/>
      <c r="FK182" s="591"/>
      <c r="FL182" s="591"/>
      <c r="FM182" s="591"/>
      <c r="FN182" s="591"/>
      <c r="FO182" s="591"/>
      <c r="FP182" s="591"/>
      <c r="FQ182" s="591"/>
      <c r="FR182" s="591"/>
      <c r="FS182" s="591"/>
      <c r="FT182" s="591"/>
      <c r="FU182" s="591"/>
      <c r="FV182" s="591"/>
      <c r="FW182" s="591"/>
      <c r="FX182" s="591"/>
      <c r="FY182" s="591"/>
      <c r="FZ182" s="591"/>
      <c r="GA182" s="591"/>
      <c r="GB182" s="591"/>
      <c r="GC182" s="591"/>
      <c r="GD182" s="591"/>
      <c r="GE182" s="591"/>
      <c r="GF182" s="591"/>
      <c r="GG182" s="591"/>
      <c r="GH182" s="591"/>
      <c r="GI182" s="591"/>
      <c r="GJ182" s="591"/>
      <c r="GK182" s="591"/>
      <c r="GL182" s="591"/>
      <c r="GM182" s="591"/>
      <c r="GN182" s="591"/>
      <c r="GO182" s="591"/>
      <c r="GP182" s="591"/>
      <c r="GQ182" s="591"/>
      <c r="GR182" s="591"/>
      <c r="GS182" s="591"/>
      <c r="GT182" s="591"/>
      <c r="GU182" s="591"/>
      <c r="GV182" s="591"/>
      <c r="GW182" s="591"/>
      <c r="GX182" s="591"/>
      <c r="GY182" s="591"/>
      <c r="GZ182" s="591"/>
      <c r="HA182" s="591"/>
      <c r="HB182" s="591"/>
      <c r="HC182" s="591"/>
      <c r="HD182" s="591"/>
      <c r="HE182" s="591"/>
      <c r="HF182" s="591"/>
      <c r="HG182" s="591"/>
      <c r="HH182" s="591"/>
      <c r="HI182" s="591"/>
      <c r="HJ182" s="591"/>
      <c r="HK182" s="591"/>
      <c r="HL182" s="591"/>
      <c r="HM182" s="591"/>
      <c r="HN182" s="591"/>
      <c r="HO182" s="591"/>
      <c r="HP182" s="591"/>
      <c r="HQ182" s="591"/>
      <c r="HR182" s="591"/>
      <c r="HS182" s="591"/>
      <c r="HT182" s="591"/>
      <c r="HU182" s="591"/>
      <c r="HV182" s="591"/>
      <c r="HW182" s="591"/>
      <c r="HX182" s="591"/>
      <c r="HY182" s="591"/>
      <c r="HZ182" s="591"/>
      <c r="IA182" s="591"/>
      <c r="IB182" s="591"/>
      <c r="IC182" s="591"/>
      <c r="ID182" s="591"/>
      <c r="IE182" s="591"/>
      <c r="IF182" s="591"/>
      <c r="IG182" s="591"/>
      <c r="IH182" s="591"/>
      <c r="II182" s="591"/>
      <c r="IJ182" s="591"/>
      <c r="IK182" s="591"/>
      <c r="IL182" s="591"/>
      <c r="IM182" s="591"/>
      <c r="IN182" s="353"/>
      <c r="IO182" s="353"/>
    </row>
    <row r="183" spans="1:249" s="619" customFormat="1" ht="16.5">
      <c r="A183" s="964"/>
      <c r="B183" s="669"/>
      <c r="C183" s="669"/>
      <c r="D183" s="594"/>
      <c r="E183" s="965"/>
      <c r="J183" s="591"/>
      <c r="K183" s="591"/>
      <c r="L183" s="591"/>
      <c r="M183" s="591"/>
      <c r="N183" s="591"/>
      <c r="O183" s="591"/>
      <c r="P183" s="591"/>
      <c r="Q183" s="591"/>
      <c r="R183" s="591"/>
      <c r="S183" s="591"/>
      <c r="T183" s="591"/>
      <c r="U183" s="591"/>
      <c r="V183" s="591"/>
      <c r="W183" s="591"/>
      <c r="X183" s="591"/>
      <c r="Y183" s="591"/>
      <c r="Z183" s="591"/>
      <c r="AA183" s="591"/>
      <c r="AB183" s="591"/>
      <c r="AC183" s="591"/>
      <c r="AD183" s="591"/>
      <c r="AE183" s="591"/>
      <c r="AF183" s="591"/>
      <c r="AG183" s="591"/>
      <c r="AH183" s="591"/>
      <c r="AI183" s="591"/>
      <c r="AJ183" s="591"/>
      <c r="AK183" s="591"/>
      <c r="AL183" s="591"/>
      <c r="AM183" s="591"/>
      <c r="AN183" s="591"/>
      <c r="AO183" s="591"/>
      <c r="AP183" s="591"/>
      <c r="AQ183" s="591"/>
      <c r="AR183" s="591"/>
      <c r="AS183" s="591"/>
      <c r="AT183" s="591"/>
      <c r="AU183" s="591"/>
      <c r="AV183" s="591"/>
      <c r="AW183" s="591"/>
      <c r="AX183" s="591"/>
      <c r="AY183" s="591"/>
      <c r="AZ183" s="591"/>
      <c r="BA183" s="591"/>
      <c r="BB183" s="591"/>
      <c r="BC183" s="591"/>
      <c r="BD183" s="591"/>
      <c r="BE183" s="591"/>
      <c r="BF183" s="591"/>
      <c r="BG183" s="591"/>
      <c r="BH183" s="591"/>
      <c r="BI183" s="591"/>
      <c r="BJ183" s="591"/>
      <c r="BK183" s="591"/>
      <c r="BL183" s="591"/>
      <c r="BM183" s="591"/>
      <c r="BN183" s="591"/>
      <c r="BO183" s="591"/>
      <c r="BP183" s="591"/>
      <c r="BQ183" s="591"/>
      <c r="BR183" s="591"/>
      <c r="BS183" s="591"/>
      <c r="BT183" s="591"/>
      <c r="BU183" s="591"/>
      <c r="BV183" s="591"/>
      <c r="BW183" s="591"/>
      <c r="BX183" s="591"/>
      <c r="BY183" s="591"/>
      <c r="BZ183" s="591"/>
      <c r="CA183" s="591"/>
      <c r="CB183" s="591"/>
      <c r="CC183" s="591"/>
      <c r="CD183" s="591"/>
      <c r="CE183" s="591"/>
      <c r="CF183" s="591"/>
      <c r="CG183" s="591"/>
      <c r="CH183" s="591"/>
      <c r="CI183" s="591"/>
      <c r="CJ183" s="591"/>
      <c r="CK183" s="591"/>
      <c r="CL183" s="591"/>
      <c r="CM183" s="591"/>
      <c r="CN183" s="591"/>
      <c r="CO183" s="591"/>
      <c r="CP183" s="591"/>
      <c r="CQ183" s="591"/>
      <c r="CR183" s="591"/>
      <c r="CS183" s="591"/>
      <c r="CT183" s="591"/>
      <c r="CU183" s="591"/>
      <c r="CV183" s="591"/>
      <c r="CW183" s="591"/>
      <c r="CX183" s="591"/>
      <c r="CY183" s="591"/>
      <c r="CZ183" s="591"/>
      <c r="DA183" s="591"/>
      <c r="DB183" s="591"/>
      <c r="DC183" s="591"/>
      <c r="DD183" s="591"/>
      <c r="DE183" s="591"/>
      <c r="DF183" s="591"/>
      <c r="DG183" s="591"/>
      <c r="DH183" s="591"/>
      <c r="DI183" s="591"/>
      <c r="DJ183" s="591"/>
      <c r="DK183" s="591"/>
      <c r="DL183" s="591"/>
      <c r="DM183" s="591"/>
      <c r="DN183" s="591"/>
      <c r="DO183" s="591"/>
      <c r="DP183" s="591"/>
      <c r="DQ183" s="591"/>
      <c r="DR183" s="591"/>
      <c r="DS183" s="591"/>
      <c r="DT183" s="591"/>
      <c r="DU183" s="591"/>
      <c r="DV183" s="591"/>
      <c r="DW183" s="591"/>
      <c r="DX183" s="591"/>
      <c r="DY183" s="591"/>
      <c r="DZ183" s="591"/>
      <c r="EA183" s="591"/>
      <c r="EB183" s="591"/>
      <c r="EC183" s="591"/>
      <c r="ED183" s="591"/>
      <c r="EE183" s="591"/>
      <c r="EF183" s="591"/>
      <c r="EG183" s="591"/>
      <c r="EH183" s="591"/>
      <c r="EI183" s="591"/>
      <c r="EJ183" s="591"/>
      <c r="EK183" s="591"/>
      <c r="EL183" s="591"/>
      <c r="EM183" s="591"/>
      <c r="EN183" s="591"/>
      <c r="EO183" s="591"/>
      <c r="EP183" s="591"/>
      <c r="EQ183" s="591"/>
      <c r="ER183" s="591"/>
      <c r="ES183" s="591"/>
      <c r="ET183" s="591"/>
      <c r="EU183" s="591"/>
      <c r="EV183" s="591"/>
      <c r="EW183" s="591"/>
      <c r="EX183" s="591"/>
      <c r="EY183" s="591"/>
      <c r="EZ183" s="591"/>
      <c r="FA183" s="591"/>
      <c r="FB183" s="591"/>
      <c r="FC183" s="591"/>
      <c r="FD183" s="591"/>
      <c r="FE183" s="591"/>
      <c r="FF183" s="591"/>
      <c r="FG183" s="591"/>
      <c r="FH183" s="591"/>
      <c r="FI183" s="591"/>
      <c r="FJ183" s="591"/>
      <c r="FK183" s="591"/>
      <c r="FL183" s="591"/>
      <c r="FM183" s="591"/>
      <c r="FN183" s="591"/>
      <c r="FO183" s="591"/>
      <c r="FP183" s="591"/>
      <c r="FQ183" s="591"/>
      <c r="FR183" s="591"/>
      <c r="FS183" s="591"/>
      <c r="FT183" s="591"/>
      <c r="FU183" s="591"/>
      <c r="FV183" s="591"/>
      <c r="FW183" s="591"/>
      <c r="FX183" s="591"/>
      <c r="FY183" s="591"/>
      <c r="FZ183" s="591"/>
      <c r="GA183" s="591"/>
      <c r="GB183" s="591"/>
      <c r="GC183" s="591"/>
      <c r="GD183" s="591"/>
      <c r="GE183" s="591"/>
      <c r="GF183" s="591"/>
      <c r="GG183" s="591"/>
      <c r="GH183" s="591"/>
      <c r="GI183" s="591"/>
      <c r="GJ183" s="591"/>
      <c r="GK183" s="591"/>
      <c r="GL183" s="591"/>
      <c r="GM183" s="591"/>
      <c r="GN183" s="591"/>
      <c r="GO183" s="591"/>
      <c r="GP183" s="591"/>
      <c r="GQ183" s="591"/>
      <c r="GR183" s="591"/>
      <c r="GS183" s="591"/>
      <c r="GT183" s="591"/>
      <c r="GU183" s="591"/>
      <c r="GV183" s="591"/>
      <c r="GW183" s="591"/>
      <c r="GX183" s="591"/>
      <c r="GY183" s="591"/>
      <c r="GZ183" s="591"/>
      <c r="HA183" s="591"/>
      <c r="HB183" s="591"/>
      <c r="HC183" s="591"/>
      <c r="HD183" s="591"/>
      <c r="HE183" s="591"/>
      <c r="HF183" s="591"/>
      <c r="HG183" s="591"/>
      <c r="HH183" s="591"/>
      <c r="HI183" s="591"/>
      <c r="HJ183" s="591"/>
      <c r="HK183" s="591"/>
      <c r="HL183" s="591"/>
      <c r="HM183" s="591"/>
      <c r="HN183" s="591"/>
      <c r="HO183" s="591"/>
      <c r="HP183" s="591"/>
      <c r="HQ183" s="591"/>
      <c r="HR183" s="591"/>
      <c r="HS183" s="591"/>
      <c r="HT183" s="591"/>
      <c r="HU183" s="591"/>
      <c r="HV183" s="591"/>
      <c r="HW183" s="591"/>
      <c r="HX183" s="591"/>
      <c r="HY183" s="591"/>
      <c r="HZ183" s="591"/>
      <c r="IA183" s="591"/>
      <c r="IB183" s="591"/>
      <c r="IC183" s="591"/>
      <c r="ID183" s="591"/>
      <c r="IE183" s="591"/>
      <c r="IF183" s="591"/>
      <c r="IG183" s="591"/>
      <c r="IH183" s="591"/>
      <c r="II183" s="591"/>
      <c r="IJ183" s="591"/>
      <c r="IK183" s="591"/>
      <c r="IL183" s="591"/>
      <c r="IM183" s="591"/>
      <c r="IN183" s="353"/>
      <c r="IO183" s="353"/>
    </row>
    <row r="184" spans="1:249" s="619" customFormat="1" ht="16.5">
      <c r="A184" s="964"/>
      <c r="B184" s="669"/>
      <c r="C184" s="669"/>
      <c r="D184" s="594"/>
      <c r="E184" s="965"/>
      <c r="J184" s="591"/>
      <c r="K184" s="591"/>
      <c r="L184" s="591"/>
      <c r="M184" s="591"/>
      <c r="N184" s="591"/>
      <c r="O184" s="591"/>
      <c r="P184" s="591"/>
      <c r="Q184" s="591"/>
      <c r="R184" s="591"/>
      <c r="S184" s="591"/>
      <c r="T184" s="591"/>
      <c r="U184" s="591"/>
      <c r="V184" s="591"/>
      <c r="W184" s="591"/>
      <c r="X184" s="591"/>
      <c r="Y184" s="591"/>
      <c r="Z184" s="591"/>
      <c r="AA184" s="591"/>
      <c r="AB184" s="591"/>
      <c r="AC184" s="591"/>
      <c r="AD184" s="591"/>
      <c r="AE184" s="591"/>
      <c r="AF184" s="591"/>
      <c r="AG184" s="591"/>
      <c r="AH184" s="591"/>
      <c r="AI184" s="591"/>
      <c r="AJ184" s="591"/>
      <c r="AK184" s="591"/>
      <c r="AL184" s="591"/>
      <c r="AM184" s="591"/>
      <c r="AN184" s="591"/>
      <c r="AO184" s="591"/>
      <c r="AP184" s="591"/>
      <c r="AQ184" s="591"/>
      <c r="AR184" s="591"/>
      <c r="AS184" s="591"/>
      <c r="AT184" s="591"/>
      <c r="AU184" s="591"/>
      <c r="AV184" s="591"/>
      <c r="AW184" s="591"/>
      <c r="AX184" s="591"/>
      <c r="AY184" s="591"/>
      <c r="AZ184" s="591"/>
      <c r="BA184" s="591"/>
      <c r="BB184" s="591"/>
      <c r="BC184" s="591"/>
      <c r="BD184" s="591"/>
      <c r="BE184" s="591"/>
      <c r="BF184" s="591"/>
      <c r="BG184" s="591"/>
      <c r="BH184" s="591"/>
      <c r="BI184" s="591"/>
      <c r="BJ184" s="591"/>
      <c r="BK184" s="591"/>
      <c r="BL184" s="591"/>
      <c r="BM184" s="591"/>
      <c r="BN184" s="591"/>
      <c r="BO184" s="591"/>
      <c r="BP184" s="591"/>
      <c r="BQ184" s="591"/>
      <c r="BR184" s="591"/>
      <c r="BS184" s="591"/>
      <c r="BT184" s="591"/>
      <c r="BU184" s="591"/>
      <c r="BV184" s="591"/>
      <c r="BW184" s="591"/>
      <c r="BX184" s="591"/>
      <c r="BY184" s="591"/>
      <c r="BZ184" s="591"/>
      <c r="CA184" s="591"/>
      <c r="CB184" s="591"/>
      <c r="CC184" s="591"/>
      <c r="CD184" s="591"/>
      <c r="CE184" s="591"/>
      <c r="CF184" s="591"/>
      <c r="CG184" s="591"/>
      <c r="CH184" s="591"/>
      <c r="CI184" s="591"/>
      <c r="CJ184" s="591"/>
      <c r="CK184" s="591"/>
      <c r="CL184" s="591"/>
      <c r="CM184" s="591"/>
      <c r="CN184" s="591"/>
      <c r="CO184" s="591"/>
      <c r="CP184" s="591"/>
      <c r="CQ184" s="591"/>
      <c r="CR184" s="591"/>
      <c r="CS184" s="591"/>
      <c r="CT184" s="591"/>
      <c r="CU184" s="591"/>
      <c r="CV184" s="591"/>
      <c r="CW184" s="591"/>
      <c r="CX184" s="591"/>
      <c r="CY184" s="591"/>
      <c r="CZ184" s="591"/>
      <c r="DA184" s="591"/>
      <c r="DB184" s="591"/>
      <c r="DC184" s="591"/>
      <c r="DD184" s="591"/>
      <c r="DE184" s="591"/>
      <c r="DF184" s="591"/>
      <c r="DG184" s="591"/>
      <c r="DH184" s="591"/>
      <c r="DI184" s="591"/>
      <c r="DJ184" s="591"/>
      <c r="DK184" s="591"/>
      <c r="DL184" s="591"/>
      <c r="DM184" s="591"/>
      <c r="DN184" s="591"/>
      <c r="DO184" s="591"/>
      <c r="DP184" s="591"/>
      <c r="DQ184" s="591"/>
      <c r="DR184" s="591"/>
      <c r="DS184" s="591"/>
      <c r="DT184" s="591"/>
      <c r="DU184" s="591"/>
      <c r="DV184" s="591"/>
      <c r="DW184" s="591"/>
      <c r="DX184" s="591"/>
      <c r="DY184" s="591"/>
      <c r="DZ184" s="591"/>
      <c r="EA184" s="591"/>
      <c r="EB184" s="591"/>
      <c r="EC184" s="591"/>
      <c r="ED184" s="591"/>
      <c r="EE184" s="591"/>
      <c r="EF184" s="591"/>
      <c r="EG184" s="591"/>
      <c r="EH184" s="591"/>
      <c r="EI184" s="591"/>
      <c r="EJ184" s="591"/>
      <c r="EK184" s="591"/>
      <c r="EL184" s="591"/>
      <c r="EM184" s="591"/>
      <c r="EN184" s="591"/>
      <c r="EO184" s="591"/>
      <c r="EP184" s="591"/>
      <c r="EQ184" s="591"/>
      <c r="ER184" s="591"/>
      <c r="ES184" s="591"/>
      <c r="ET184" s="591"/>
      <c r="EU184" s="591"/>
      <c r="EV184" s="591"/>
      <c r="EW184" s="591"/>
      <c r="EX184" s="591"/>
      <c r="EY184" s="591"/>
      <c r="EZ184" s="591"/>
      <c r="FA184" s="591"/>
      <c r="FB184" s="591"/>
      <c r="FC184" s="591"/>
      <c r="FD184" s="591"/>
      <c r="FE184" s="591"/>
      <c r="FF184" s="591"/>
      <c r="FG184" s="591"/>
      <c r="FH184" s="591"/>
      <c r="FI184" s="591"/>
      <c r="FJ184" s="591"/>
      <c r="FK184" s="591"/>
      <c r="FL184" s="591"/>
      <c r="FM184" s="591"/>
      <c r="FN184" s="591"/>
      <c r="FO184" s="591"/>
      <c r="FP184" s="591"/>
      <c r="FQ184" s="591"/>
      <c r="FR184" s="591"/>
      <c r="FS184" s="591"/>
      <c r="FT184" s="591"/>
      <c r="FU184" s="591"/>
      <c r="FV184" s="591"/>
      <c r="FW184" s="591"/>
      <c r="FX184" s="591"/>
      <c r="FY184" s="591"/>
      <c r="FZ184" s="591"/>
      <c r="GA184" s="591"/>
      <c r="GB184" s="591"/>
      <c r="GC184" s="591"/>
      <c r="GD184" s="591"/>
      <c r="GE184" s="591"/>
      <c r="GF184" s="591"/>
      <c r="GG184" s="591"/>
      <c r="GH184" s="591"/>
      <c r="GI184" s="591"/>
      <c r="GJ184" s="591"/>
      <c r="GK184" s="591"/>
      <c r="GL184" s="591"/>
      <c r="GM184" s="591"/>
      <c r="GN184" s="591"/>
      <c r="GO184" s="591"/>
      <c r="GP184" s="591"/>
      <c r="GQ184" s="591"/>
      <c r="GR184" s="591"/>
      <c r="GS184" s="591"/>
      <c r="GT184" s="591"/>
      <c r="GU184" s="591"/>
      <c r="GV184" s="591"/>
      <c r="GW184" s="591"/>
      <c r="GX184" s="591"/>
      <c r="GY184" s="591"/>
      <c r="GZ184" s="591"/>
      <c r="HA184" s="591"/>
      <c r="HB184" s="591"/>
      <c r="HC184" s="591"/>
      <c r="HD184" s="591"/>
      <c r="HE184" s="591"/>
      <c r="HF184" s="591"/>
      <c r="HG184" s="591"/>
      <c r="HH184" s="591"/>
      <c r="HI184" s="591"/>
      <c r="HJ184" s="591"/>
      <c r="HK184" s="591"/>
      <c r="HL184" s="591"/>
      <c r="HM184" s="591"/>
      <c r="HN184" s="591"/>
      <c r="HO184" s="591"/>
      <c r="HP184" s="591"/>
      <c r="HQ184" s="591"/>
      <c r="HR184" s="591"/>
      <c r="HS184" s="591"/>
      <c r="HT184" s="591"/>
      <c r="HU184" s="591"/>
      <c r="HV184" s="591"/>
      <c r="HW184" s="591"/>
      <c r="HX184" s="591"/>
      <c r="HY184" s="591"/>
      <c r="HZ184" s="591"/>
      <c r="IA184" s="591"/>
      <c r="IB184" s="591"/>
      <c r="IC184" s="591"/>
      <c r="ID184" s="591"/>
      <c r="IE184" s="591"/>
      <c r="IF184" s="591"/>
      <c r="IG184" s="591"/>
      <c r="IH184" s="591"/>
      <c r="II184" s="591"/>
      <c r="IJ184" s="591"/>
      <c r="IK184" s="591"/>
      <c r="IL184" s="591"/>
      <c r="IM184" s="591"/>
      <c r="IN184" s="353"/>
      <c r="IO184" s="353"/>
    </row>
    <row r="185" spans="1:249" s="619" customFormat="1" ht="16.5">
      <c r="A185" s="964"/>
      <c r="B185" s="669"/>
      <c r="C185" s="669"/>
      <c r="D185" s="594"/>
      <c r="E185" s="965"/>
      <c r="J185" s="591"/>
      <c r="K185" s="591"/>
      <c r="L185" s="591"/>
      <c r="M185" s="591"/>
      <c r="N185" s="591"/>
      <c r="O185" s="591"/>
      <c r="P185" s="591"/>
      <c r="Q185" s="591"/>
      <c r="R185" s="591"/>
      <c r="S185" s="591"/>
      <c r="T185" s="591"/>
      <c r="U185" s="591"/>
      <c r="V185" s="591"/>
      <c r="W185" s="591"/>
      <c r="X185" s="591"/>
      <c r="Y185" s="591"/>
      <c r="Z185" s="591"/>
      <c r="AA185" s="591"/>
      <c r="AB185" s="591"/>
      <c r="AC185" s="591"/>
      <c r="AD185" s="591"/>
      <c r="AE185" s="591"/>
      <c r="AF185" s="591"/>
      <c r="AG185" s="591"/>
      <c r="AH185" s="591"/>
      <c r="AI185" s="591"/>
      <c r="AJ185" s="591"/>
      <c r="AK185" s="591"/>
      <c r="AL185" s="591"/>
      <c r="AM185" s="591"/>
      <c r="AN185" s="591"/>
      <c r="AO185" s="591"/>
      <c r="AP185" s="591"/>
      <c r="AQ185" s="591"/>
      <c r="AR185" s="591"/>
      <c r="AS185" s="591"/>
      <c r="AT185" s="591"/>
      <c r="AU185" s="591"/>
      <c r="AV185" s="591"/>
      <c r="AW185" s="591"/>
      <c r="AX185" s="591"/>
      <c r="AY185" s="591"/>
      <c r="AZ185" s="591"/>
      <c r="BA185" s="591"/>
      <c r="BB185" s="591"/>
      <c r="BC185" s="591"/>
      <c r="BD185" s="591"/>
      <c r="BE185" s="591"/>
      <c r="BF185" s="591"/>
      <c r="BG185" s="591"/>
      <c r="BH185" s="591"/>
      <c r="BI185" s="591"/>
      <c r="BJ185" s="591"/>
      <c r="BK185" s="591"/>
      <c r="BL185" s="591"/>
      <c r="BM185" s="591"/>
      <c r="BN185" s="591"/>
      <c r="BO185" s="591"/>
      <c r="BP185" s="591"/>
      <c r="BQ185" s="591"/>
      <c r="BR185" s="591"/>
      <c r="BS185" s="591"/>
      <c r="BT185" s="591"/>
      <c r="BU185" s="591"/>
      <c r="BV185" s="591"/>
      <c r="BW185" s="591"/>
      <c r="BX185" s="591"/>
      <c r="BY185" s="591"/>
      <c r="BZ185" s="591"/>
      <c r="CA185" s="591"/>
      <c r="CB185" s="591"/>
      <c r="CC185" s="591"/>
      <c r="CD185" s="591"/>
      <c r="CE185" s="591"/>
      <c r="CF185" s="591"/>
      <c r="CG185" s="591"/>
      <c r="CH185" s="591"/>
      <c r="CI185" s="591"/>
      <c r="CJ185" s="591"/>
      <c r="CK185" s="591"/>
      <c r="CL185" s="591"/>
      <c r="CM185" s="591"/>
      <c r="CN185" s="591"/>
      <c r="CO185" s="591"/>
      <c r="CP185" s="591"/>
      <c r="CQ185" s="591"/>
      <c r="CR185" s="591"/>
      <c r="CS185" s="591"/>
      <c r="CT185" s="591"/>
      <c r="CU185" s="591"/>
      <c r="CV185" s="591"/>
      <c r="CW185" s="591"/>
      <c r="CX185" s="591"/>
      <c r="CY185" s="591"/>
      <c r="CZ185" s="591"/>
      <c r="DA185" s="591"/>
      <c r="DB185" s="591"/>
      <c r="DC185" s="591"/>
      <c r="DD185" s="591"/>
      <c r="DE185" s="591"/>
      <c r="DF185" s="591"/>
      <c r="DG185" s="591"/>
      <c r="DH185" s="591"/>
      <c r="DI185" s="591"/>
      <c r="DJ185" s="591"/>
      <c r="DK185" s="591"/>
      <c r="DL185" s="591"/>
      <c r="DM185" s="591"/>
      <c r="DN185" s="591"/>
      <c r="DO185" s="591"/>
      <c r="DP185" s="591"/>
      <c r="DQ185" s="591"/>
      <c r="DR185" s="591"/>
      <c r="DS185" s="591"/>
      <c r="DT185" s="591"/>
      <c r="DU185" s="591"/>
      <c r="DV185" s="591"/>
      <c r="DW185" s="591"/>
      <c r="DX185" s="591"/>
      <c r="DY185" s="591"/>
      <c r="DZ185" s="591"/>
      <c r="EA185" s="591"/>
      <c r="EB185" s="591"/>
      <c r="EC185" s="591"/>
      <c r="ED185" s="591"/>
      <c r="EE185" s="591"/>
      <c r="EF185" s="591"/>
      <c r="EG185" s="591"/>
      <c r="EH185" s="591"/>
      <c r="EI185" s="591"/>
      <c r="EJ185" s="591"/>
      <c r="EK185" s="591"/>
      <c r="EL185" s="591"/>
      <c r="EM185" s="591"/>
      <c r="EN185" s="591"/>
      <c r="EO185" s="591"/>
      <c r="EP185" s="591"/>
      <c r="EQ185" s="591"/>
      <c r="ER185" s="591"/>
      <c r="ES185" s="591"/>
      <c r="ET185" s="591"/>
      <c r="EU185" s="591"/>
      <c r="EV185" s="591"/>
      <c r="EW185" s="591"/>
      <c r="EX185" s="591"/>
      <c r="EY185" s="591"/>
      <c r="EZ185" s="591"/>
      <c r="FA185" s="591"/>
      <c r="FB185" s="591"/>
      <c r="FC185" s="591"/>
      <c r="FD185" s="591"/>
      <c r="FE185" s="591"/>
      <c r="FF185" s="591"/>
      <c r="FG185" s="591"/>
      <c r="FH185" s="591"/>
      <c r="FI185" s="591"/>
      <c r="FJ185" s="591"/>
      <c r="FK185" s="591"/>
      <c r="FL185" s="591"/>
      <c r="FM185" s="591"/>
      <c r="FN185" s="591"/>
      <c r="FO185" s="591"/>
      <c r="FP185" s="591"/>
      <c r="FQ185" s="591"/>
      <c r="FR185" s="591"/>
      <c r="FS185" s="591"/>
      <c r="FT185" s="591"/>
      <c r="FU185" s="591"/>
      <c r="FV185" s="591"/>
      <c r="FW185" s="591"/>
      <c r="FX185" s="591"/>
      <c r="FY185" s="591"/>
      <c r="FZ185" s="591"/>
      <c r="GA185" s="591"/>
      <c r="GB185" s="591"/>
      <c r="GC185" s="591"/>
      <c r="GD185" s="591"/>
      <c r="GE185" s="591"/>
      <c r="GF185" s="591"/>
      <c r="GG185" s="591"/>
      <c r="GH185" s="591"/>
      <c r="GI185" s="591"/>
      <c r="GJ185" s="591"/>
      <c r="GK185" s="591"/>
      <c r="GL185" s="591"/>
      <c r="GM185" s="591"/>
      <c r="GN185" s="591"/>
      <c r="GO185" s="591"/>
      <c r="GP185" s="591"/>
      <c r="GQ185" s="591"/>
      <c r="GR185" s="591"/>
      <c r="GS185" s="591"/>
      <c r="GT185" s="591"/>
      <c r="GU185" s="591"/>
      <c r="GV185" s="591"/>
      <c r="GW185" s="591"/>
      <c r="GX185" s="591"/>
      <c r="GY185" s="591"/>
      <c r="GZ185" s="591"/>
      <c r="HA185" s="591"/>
      <c r="HB185" s="591"/>
      <c r="HC185" s="591"/>
      <c r="HD185" s="591"/>
      <c r="HE185" s="591"/>
      <c r="HF185" s="591"/>
      <c r="HG185" s="591"/>
      <c r="HH185" s="591"/>
      <c r="HI185" s="591"/>
      <c r="HJ185" s="591"/>
      <c r="HK185" s="591"/>
      <c r="HL185" s="591"/>
      <c r="HM185" s="591"/>
      <c r="HN185" s="591"/>
      <c r="HO185" s="591"/>
      <c r="HP185" s="591"/>
      <c r="HQ185" s="591"/>
      <c r="HR185" s="591"/>
      <c r="HS185" s="591"/>
      <c r="HT185" s="591"/>
      <c r="HU185" s="591"/>
      <c r="HV185" s="591"/>
      <c r="HW185" s="591"/>
      <c r="HX185" s="591"/>
      <c r="HY185" s="591"/>
      <c r="HZ185" s="591"/>
      <c r="IA185" s="591"/>
      <c r="IB185" s="591"/>
      <c r="IC185" s="591"/>
      <c r="ID185" s="591"/>
      <c r="IE185" s="591"/>
      <c r="IF185" s="591"/>
      <c r="IG185" s="591"/>
      <c r="IH185" s="591"/>
      <c r="II185" s="591"/>
      <c r="IJ185" s="591"/>
      <c r="IK185" s="591"/>
      <c r="IL185" s="591"/>
      <c r="IM185" s="591"/>
      <c r="IN185" s="353"/>
      <c r="IO185" s="353"/>
    </row>
    <row r="186" spans="1:249" s="619" customFormat="1" ht="16.5">
      <c r="A186" s="964"/>
      <c r="B186" s="669"/>
      <c r="C186" s="669"/>
      <c r="D186" s="594"/>
      <c r="E186" s="965"/>
      <c r="J186" s="591"/>
      <c r="K186" s="591"/>
      <c r="L186" s="591"/>
      <c r="M186" s="591"/>
      <c r="N186" s="591"/>
      <c r="O186" s="591"/>
      <c r="P186" s="591"/>
      <c r="Q186" s="591"/>
      <c r="R186" s="591"/>
      <c r="S186" s="591"/>
      <c r="T186" s="591"/>
      <c r="U186" s="591"/>
      <c r="V186" s="591"/>
      <c r="W186" s="591"/>
      <c r="X186" s="591"/>
      <c r="Y186" s="591"/>
      <c r="Z186" s="591"/>
      <c r="AA186" s="591"/>
      <c r="AB186" s="591"/>
      <c r="AC186" s="591"/>
      <c r="AD186" s="591"/>
      <c r="AE186" s="591"/>
      <c r="AF186" s="591"/>
      <c r="AG186" s="591"/>
      <c r="AH186" s="591"/>
      <c r="AI186" s="591"/>
      <c r="AJ186" s="591"/>
      <c r="AK186" s="591"/>
      <c r="AL186" s="591"/>
      <c r="AM186" s="591"/>
      <c r="AN186" s="591"/>
      <c r="AO186" s="591"/>
      <c r="AP186" s="591"/>
      <c r="AQ186" s="591"/>
      <c r="AR186" s="591"/>
      <c r="AS186" s="591"/>
      <c r="AT186" s="591"/>
      <c r="AU186" s="591"/>
      <c r="AV186" s="591"/>
      <c r="AW186" s="591"/>
      <c r="AX186" s="591"/>
      <c r="AY186" s="591"/>
      <c r="AZ186" s="591"/>
      <c r="BA186" s="591"/>
      <c r="BB186" s="591"/>
      <c r="BC186" s="591"/>
      <c r="BD186" s="591"/>
      <c r="BE186" s="591"/>
      <c r="BF186" s="591"/>
      <c r="BG186" s="591"/>
      <c r="BH186" s="591"/>
      <c r="BI186" s="591"/>
      <c r="BJ186" s="591"/>
      <c r="BK186" s="591"/>
      <c r="BL186" s="591"/>
      <c r="BM186" s="591"/>
      <c r="BN186" s="591"/>
      <c r="BO186" s="591"/>
      <c r="BP186" s="591"/>
      <c r="BQ186" s="591"/>
      <c r="BR186" s="591"/>
      <c r="BS186" s="591"/>
      <c r="BT186" s="591"/>
      <c r="BU186" s="591"/>
      <c r="BV186" s="591"/>
      <c r="BW186" s="591"/>
      <c r="BX186" s="591"/>
      <c r="BY186" s="591"/>
      <c r="BZ186" s="591"/>
      <c r="CA186" s="591"/>
      <c r="CB186" s="591"/>
      <c r="CC186" s="591"/>
      <c r="CD186" s="591"/>
      <c r="CE186" s="591"/>
      <c r="CF186" s="591"/>
      <c r="CG186" s="591"/>
      <c r="CH186" s="591"/>
      <c r="CI186" s="591"/>
      <c r="CJ186" s="591"/>
      <c r="CK186" s="591"/>
      <c r="CL186" s="591"/>
      <c r="CM186" s="591"/>
      <c r="CN186" s="591"/>
      <c r="CO186" s="591"/>
      <c r="CP186" s="591"/>
      <c r="CQ186" s="591"/>
      <c r="CR186" s="591"/>
      <c r="CS186" s="591"/>
      <c r="CT186" s="591"/>
      <c r="CU186" s="591"/>
      <c r="CV186" s="591"/>
      <c r="CW186" s="591"/>
      <c r="CX186" s="591"/>
      <c r="CY186" s="591"/>
      <c r="CZ186" s="591"/>
      <c r="DA186" s="591"/>
      <c r="DB186" s="591"/>
      <c r="DC186" s="591"/>
      <c r="DD186" s="591"/>
      <c r="DE186" s="591"/>
      <c r="DF186" s="591"/>
      <c r="DG186" s="591"/>
      <c r="DH186" s="591"/>
      <c r="DI186" s="591"/>
      <c r="DJ186" s="591"/>
      <c r="DK186" s="591"/>
      <c r="DL186" s="591"/>
      <c r="DM186" s="591"/>
      <c r="DN186" s="591"/>
      <c r="DO186" s="591"/>
      <c r="DP186" s="591"/>
      <c r="DQ186" s="591"/>
      <c r="DR186" s="591"/>
      <c r="DS186" s="591"/>
      <c r="DT186" s="591"/>
      <c r="DU186" s="591"/>
      <c r="DV186" s="591"/>
      <c r="DW186" s="591"/>
      <c r="DX186" s="591"/>
      <c r="DY186" s="591"/>
      <c r="DZ186" s="591"/>
      <c r="EA186" s="591"/>
      <c r="EB186" s="591"/>
      <c r="EC186" s="591"/>
      <c r="ED186" s="591"/>
      <c r="EE186" s="591"/>
      <c r="EF186" s="591"/>
      <c r="EG186" s="591"/>
      <c r="EH186" s="591"/>
      <c r="EI186" s="591"/>
      <c r="EJ186" s="591"/>
      <c r="EK186" s="591"/>
      <c r="EL186" s="591"/>
      <c r="EM186" s="591"/>
      <c r="EN186" s="591"/>
      <c r="EO186" s="591"/>
      <c r="EP186" s="591"/>
      <c r="EQ186" s="591"/>
      <c r="ER186" s="591"/>
      <c r="ES186" s="591"/>
      <c r="ET186" s="591"/>
      <c r="EU186" s="591"/>
      <c r="EV186" s="591"/>
      <c r="EW186" s="591"/>
      <c r="EX186" s="591"/>
      <c r="EY186" s="591"/>
      <c r="EZ186" s="591"/>
      <c r="FA186" s="591"/>
      <c r="FB186" s="591"/>
      <c r="FC186" s="591"/>
      <c r="FD186" s="591"/>
      <c r="FE186" s="591"/>
      <c r="FF186" s="591"/>
      <c r="FG186" s="591"/>
      <c r="FH186" s="591"/>
      <c r="FI186" s="591"/>
      <c r="FJ186" s="591"/>
      <c r="FK186" s="591"/>
      <c r="FL186" s="591"/>
      <c r="FM186" s="591"/>
      <c r="FN186" s="591"/>
      <c r="FO186" s="591"/>
      <c r="FP186" s="591"/>
      <c r="FQ186" s="591"/>
      <c r="FR186" s="591"/>
      <c r="FS186" s="591"/>
      <c r="FT186" s="591"/>
      <c r="FU186" s="591"/>
      <c r="FV186" s="591"/>
      <c r="FW186" s="591"/>
      <c r="FX186" s="591"/>
      <c r="FY186" s="591"/>
      <c r="FZ186" s="591"/>
      <c r="GA186" s="591"/>
      <c r="GB186" s="591"/>
      <c r="GC186" s="591"/>
      <c r="GD186" s="591"/>
      <c r="GE186" s="591"/>
      <c r="GF186" s="591"/>
      <c r="GG186" s="591"/>
      <c r="GH186" s="591"/>
      <c r="GI186" s="591"/>
      <c r="GJ186" s="591"/>
      <c r="GK186" s="591"/>
      <c r="GL186" s="591"/>
      <c r="GM186" s="591"/>
      <c r="GN186" s="591"/>
      <c r="GO186" s="591"/>
      <c r="GP186" s="591"/>
      <c r="GQ186" s="591"/>
      <c r="GR186" s="591"/>
      <c r="GS186" s="591"/>
      <c r="GT186" s="591"/>
      <c r="GU186" s="591"/>
      <c r="GV186" s="591"/>
      <c r="GW186" s="591"/>
      <c r="GX186" s="591"/>
      <c r="GY186" s="591"/>
      <c r="GZ186" s="591"/>
      <c r="HA186" s="591"/>
      <c r="HB186" s="591"/>
      <c r="HC186" s="591"/>
      <c r="HD186" s="591"/>
      <c r="HE186" s="591"/>
      <c r="HF186" s="591"/>
      <c r="HG186" s="591"/>
      <c r="HH186" s="591"/>
      <c r="HI186" s="591"/>
      <c r="HJ186" s="591"/>
      <c r="HK186" s="591"/>
      <c r="HL186" s="591"/>
      <c r="HM186" s="591"/>
      <c r="HN186" s="591"/>
      <c r="HO186" s="591"/>
      <c r="HP186" s="591"/>
      <c r="HQ186" s="591"/>
      <c r="HR186" s="591"/>
      <c r="HS186" s="591"/>
      <c r="HT186" s="591"/>
      <c r="HU186" s="591"/>
      <c r="HV186" s="591"/>
      <c r="HW186" s="591"/>
      <c r="HX186" s="591"/>
      <c r="HY186" s="591"/>
      <c r="HZ186" s="591"/>
      <c r="IA186" s="591"/>
      <c r="IB186" s="591"/>
      <c r="IC186" s="591"/>
      <c r="ID186" s="591"/>
      <c r="IE186" s="591"/>
      <c r="IF186" s="591"/>
      <c r="IG186" s="591"/>
      <c r="IH186" s="591"/>
      <c r="II186" s="591"/>
      <c r="IJ186" s="591"/>
      <c r="IK186" s="591"/>
      <c r="IL186" s="591"/>
      <c r="IM186" s="591"/>
      <c r="IN186" s="353"/>
      <c r="IO186" s="353"/>
    </row>
    <row r="187" spans="1:249" s="619" customFormat="1" ht="16.5">
      <c r="A187" s="964"/>
      <c r="B187" s="669"/>
      <c r="C187" s="669"/>
      <c r="D187" s="594"/>
      <c r="E187" s="965"/>
      <c r="J187" s="591"/>
      <c r="K187" s="591"/>
      <c r="L187" s="591"/>
      <c r="M187" s="591"/>
      <c r="N187" s="591"/>
      <c r="O187" s="591"/>
      <c r="P187" s="591"/>
      <c r="Q187" s="591"/>
      <c r="R187" s="591"/>
      <c r="S187" s="591"/>
      <c r="T187" s="591"/>
      <c r="U187" s="591"/>
      <c r="V187" s="591"/>
      <c r="W187" s="591"/>
      <c r="X187" s="591"/>
      <c r="Y187" s="591"/>
      <c r="Z187" s="591"/>
      <c r="AA187" s="591"/>
      <c r="AB187" s="591"/>
      <c r="AC187" s="591"/>
      <c r="AD187" s="591"/>
      <c r="AE187" s="591"/>
      <c r="AF187" s="591"/>
      <c r="AG187" s="591"/>
      <c r="AH187" s="591"/>
      <c r="AI187" s="591"/>
      <c r="AJ187" s="591"/>
      <c r="AK187" s="591"/>
      <c r="AL187" s="591"/>
      <c r="AM187" s="591"/>
      <c r="AN187" s="591"/>
      <c r="AO187" s="591"/>
      <c r="AP187" s="591"/>
      <c r="AQ187" s="591"/>
      <c r="AR187" s="591"/>
      <c r="AS187" s="591"/>
      <c r="AT187" s="591"/>
      <c r="AU187" s="591"/>
      <c r="AV187" s="591"/>
      <c r="AW187" s="591"/>
      <c r="AX187" s="591"/>
      <c r="AY187" s="591"/>
      <c r="AZ187" s="591"/>
      <c r="BA187" s="591"/>
      <c r="BB187" s="591"/>
      <c r="BC187" s="591"/>
      <c r="BD187" s="591"/>
      <c r="BE187" s="591"/>
      <c r="BF187" s="591"/>
      <c r="BG187" s="591"/>
      <c r="BH187" s="591"/>
      <c r="BI187" s="591"/>
      <c r="BJ187" s="591"/>
      <c r="BK187" s="591"/>
      <c r="BL187" s="591"/>
      <c r="BM187" s="591"/>
      <c r="BN187" s="591"/>
      <c r="BO187" s="591"/>
      <c r="BP187" s="591"/>
      <c r="BQ187" s="591"/>
      <c r="BR187" s="591"/>
      <c r="BS187" s="591"/>
      <c r="BT187" s="591"/>
      <c r="BU187" s="591"/>
      <c r="BV187" s="591"/>
      <c r="BW187" s="591"/>
      <c r="BX187" s="591"/>
      <c r="BY187" s="591"/>
      <c r="BZ187" s="591"/>
      <c r="CA187" s="591"/>
      <c r="CB187" s="591"/>
      <c r="CC187" s="591"/>
      <c r="CD187" s="591"/>
      <c r="CE187" s="591"/>
      <c r="CF187" s="591"/>
      <c r="CG187" s="591"/>
      <c r="CH187" s="591"/>
      <c r="CI187" s="591"/>
      <c r="CJ187" s="591"/>
      <c r="CK187" s="591"/>
      <c r="CL187" s="591"/>
      <c r="CM187" s="591"/>
      <c r="CN187" s="591"/>
      <c r="CO187" s="591"/>
      <c r="CP187" s="591"/>
      <c r="CQ187" s="591"/>
      <c r="CR187" s="591"/>
      <c r="CS187" s="591"/>
      <c r="CT187" s="591"/>
      <c r="CU187" s="591"/>
      <c r="CV187" s="591"/>
      <c r="CW187" s="591"/>
      <c r="CX187" s="591"/>
      <c r="CY187" s="591"/>
      <c r="CZ187" s="591"/>
      <c r="DA187" s="591"/>
      <c r="DB187" s="591"/>
      <c r="DC187" s="591"/>
      <c r="DD187" s="591"/>
      <c r="DE187" s="591"/>
      <c r="DF187" s="591"/>
      <c r="DG187" s="591"/>
      <c r="DH187" s="591"/>
      <c r="DI187" s="591"/>
      <c r="DJ187" s="591"/>
      <c r="DK187" s="591"/>
      <c r="DL187" s="591"/>
      <c r="DM187" s="591"/>
      <c r="DN187" s="591"/>
      <c r="DO187" s="591"/>
      <c r="DP187" s="591"/>
      <c r="DQ187" s="591"/>
      <c r="DR187" s="591"/>
      <c r="DS187" s="591"/>
      <c r="DT187" s="591"/>
      <c r="DU187" s="591"/>
      <c r="DV187" s="591"/>
      <c r="DW187" s="591"/>
      <c r="DX187" s="591"/>
      <c r="DY187" s="591"/>
      <c r="DZ187" s="591"/>
      <c r="EA187" s="591"/>
      <c r="EB187" s="591"/>
      <c r="EC187" s="591"/>
      <c r="ED187" s="591"/>
      <c r="EE187" s="591"/>
      <c r="EF187" s="591"/>
      <c r="EG187" s="591"/>
      <c r="EH187" s="591"/>
      <c r="EI187" s="591"/>
      <c r="EJ187" s="591"/>
      <c r="EK187" s="591"/>
      <c r="EL187" s="591"/>
      <c r="EM187" s="591"/>
      <c r="EN187" s="591"/>
      <c r="EO187" s="591"/>
      <c r="EP187" s="591"/>
      <c r="EQ187" s="591"/>
      <c r="ER187" s="591"/>
      <c r="ES187" s="591"/>
      <c r="ET187" s="591"/>
      <c r="EU187" s="591"/>
      <c r="EV187" s="591"/>
      <c r="EW187" s="591"/>
      <c r="EX187" s="591"/>
      <c r="EY187" s="591"/>
      <c r="EZ187" s="591"/>
      <c r="FA187" s="591"/>
      <c r="FB187" s="591"/>
      <c r="FC187" s="591"/>
      <c r="FD187" s="591"/>
      <c r="FE187" s="591"/>
      <c r="FF187" s="591"/>
      <c r="FG187" s="591"/>
      <c r="FH187" s="591"/>
      <c r="FI187" s="591"/>
      <c r="FJ187" s="591"/>
      <c r="FK187" s="591"/>
      <c r="FL187" s="591"/>
      <c r="FM187" s="591"/>
      <c r="FN187" s="591"/>
      <c r="FO187" s="591"/>
      <c r="FP187" s="591"/>
      <c r="FQ187" s="591"/>
      <c r="FR187" s="591"/>
      <c r="FS187" s="591"/>
      <c r="FT187" s="591"/>
      <c r="FU187" s="591"/>
      <c r="FV187" s="591"/>
      <c r="FW187" s="591"/>
      <c r="FX187" s="591"/>
      <c r="FY187" s="591"/>
      <c r="FZ187" s="591"/>
      <c r="GA187" s="591"/>
      <c r="GB187" s="591"/>
      <c r="GC187" s="591"/>
      <c r="GD187" s="591"/>
      <c r="GE187" s="591"/>
      <c r="GF187" s="591"/>
      <c r="GG187" s="591"/>
      <c r="GH187" s="591"/>
      <c r="GI187" s="591"/>
      <c r="GJ187" s="591"/>
      <c r="GK187" s="591"/>
      <c r="GL187" s="591"/>
      <c r="GM187" s="591"/>
      <c r="GN187" s="591"/>
      <c r="GO187" s="591"/>
      <c r="GP187" s="591"/>
      <c r="GQ187" s="591"/>
      <c r="GR187" s="591"/>
      <c r="GS187" s="591"/>
      <c r="GT187" s="591"/>
      <c r="GU187" s="591"/>
      <c r="GV187" s="591"/>
      <c r="GW187" s="591"/>
      <c r="GX187" s="591"/>
      <c r="GY187" s="591"/>
      <c r="GZ187" s="591"/>
      <c r="HA187" s="591"/>
      <c r="HB187" s="591"/>
      <c r="HC187" s="591"/>
      <c r="HD187" s="591"/>
      <c r="HE187" s="591"/>
      <c r="HF187" s="591"/>
      <c r="HG187" s="591"/>
      <c r="HH187" s="591"/>
      <c r="HI187" s="591"/>
      <c r="HJ187" s="591"/>
      <c r="HK187" s="591"/>
      <c r="HL187" s="591"/>
      <c r="HM187" s="591"/>
      <c r="HN187" s="591"/>
      <c r="HO187" s="591"/>
      <c r="HP187" s="591"/>
      <c r="HQ187" s="591"/>
      <c r="HR187" s="591"/>
      <c r="HS187" s="591"/>
      <c r="HT187" s="591"/>
      <c r="HU187" s="591"/>
      <c r="HV187" s="591"/>
      <c r="HW187" s="591"/>
      <c r="HX187" s="591"/>
      <c r="HY187" s="591"/>
      <c r="HZ187" s="591"/>
      <c r="IA187" s="591"/>
      <c r="IB187" s="591"/>
      <c r="IC187" s="591"/>
      <c r="ID187" s="591"/>
      <c r="IE187" s="591"/>
      <c r="IF187" s="591"/>
      <c r="IG187" s="591"/>
      <c r="IH187" s="591"/>
      <c r="II187" s="591"/>
      <c r="IJ187" s="591"/>
      <c r="IK187" s="591"/>
      <c r="IL187" s="591"/>
      <c r="IM187" s="591"/>
      <c r="IN187" s="353"/>
      <c r="IO187" s="353"/>
    </row>
    <row r="188" spans="1:249" s="619" customFormat="1" ht="16.5">
      <c r="A188" s="964"/>
      <c r="B188" s="669"/>
      <c r="C188" s="669"/>
      <c r="D188" s="594"/>
      <c r="E188" s="965"/>
      <c r="J188" s="591"/>
      <c r="K188" s="591"/>
      <c r="L188" s="591"/>
      <c r="M188" s="591"/>
      <c r="N188" s="591"/>
      <c r="O188" s="591"/>
      <c r="P188" s="591"/>
      <c r="Q188" s="591"/>
      <c r="R188" s="591"/>
      <c r="S188" s="591"/>
      <c r="T188" s="591"/>
      <c r="U188" s="591"/>
      <c r="V188" s="591"/>
      <c r="W188" s="591"/>
      <c r="X188" s="591"/>
      <c r="Y188" s="591"/>
      <c r="Z188" s="591"/>
      <c r="AA188" s="591"/>
      <c r="AB188" s="591"/>
      <c r="AC188" s="591"/>
      <c r="AD188" s="591"/>
      <c r="AE188" s="591"/>
      <c r="AF188" s="591"/>
      <c r="AG188" s="591"/>
      <c r="AH188" s="591"/>
      <c r="AI188" s="591"/>
      <c r="AJ188" s="591"/>
      <c r="AK188" s="591"/>
      <c r="AL188" s="591"/>
      <c r="AM188" s="591"/>
      <c r="AN188" s="591"/>
      <c r="AO188" s="591"/>
      <c r="AP188" s="591"/>
      <c r="AQ188" s="591"/>
      <c r="AR188" s="591"/>
      <c r="AS188" s="591"/>
      <c r="AT188" s="591"/>
      <c r="AU188" s="591"/>
      <c r="AV188" s="591"/>
      <c r="AW188" s="591"/>
      <c r="AX188" s="591"/>
      <c r="AY188" s="591"/>
      <c r="AZ188" s="591"/>
      <c r="BA188" s="591"/>
      <c r="BB188" s="591"/>
      <c r="BC188" s="591"/>
      <c r="BD188" s="591"/>
      <c r="BE188" s="591"/>
      <c r="BF188" s="591"/>
      <c r="BG188" s="591"/>
      <c r="BH188" s="591"/>
      <c r="BI188" s="591"/>
      <c r="BJ188" s="591"/>
      <c r="BK188" s="591"/>
      <c r="BL188" s="591"/>
      <c r="BM188" s="591"/>
      <c r="BN188" s="591"/>
      <c r="BO188" s="591"/>
      <c r="BP188" s="591"/>
      <c r="BQ188" s="591"/>
      <c r="BR188" s="591"/>
      <c r="BS188" s="591"/>
      <c r="BT188" s="591"/>
      <c r="BU188" s="591"/>
      <c r="BV188" s="591"/>
      <c r="BW188" s="591"/>
      <c r="BX188" s="591"/>
      <c r="BY188" s="591"/>
      <c r="BZ188" s="591"/>
      <c r="CA188" s="591"/>
      <c r="CB188" s="591"/>
      <c r="CC188" s="591"/>
      <c r="CD188" s="591"/>
      <c r="CE188" s="591"/>
      <c r="CF188" s="591"/>
      <c r="CG188" s="591"/>
      <c r="CH188" s="591"/>
      <c r="CI188" s="591"/>
      <c r="CJ188" s="591"/>
      <c r="CK188" s="591"/>
      <c r="CL188" s="591"/>
      <c r="CM188" s="591"/>
      <c r="CN188" s="591"/>
      <c r="CO188" s="591"/>
      <c r="CP188" s="591"/>
      <c r="CQ188" s="591"/>
      <c r="CR188" s="591"/>
      <c r="CS188" s="591"/>
      <c r="CT188" s="591"/>
      <c r="CU188" s="591"/>
      <c r="CV188" s="591"/>
      <c r="CW188" s="591"/>
      <c r="CX188" s="591"/>
      <c r="CY188" s="591"/>
      <c r="CZ188" s="591"/>
      <c r="DA188" s="591"/>
      <c r="DB188" s="591"/>
      <c r="DC188" s="591"/>
      <c r="DD188" s="591"/>
      <c r="DE188" s="591"/>
      <c r="DF188" s="591"/>
      <c r="DG188" s="591"/>
      <c r="DH188" s="591"/>
      <c r="DI188" s="591"/>
      <c r="DJ188" s="591"/>
      <c r="DK188" s="591"/>
      <c r="DL188" s="591"/>
      <c r="DM188" s="591"/>
      <c r="DN188" s="591"/>
      <c r="DO188" s="591"/>
      <c r="DP188" s="591"/>
      <c r="DQ188" s="591"/>
      <c r="DR188" s="591"/>
      <c r="DS188" s="591"/>
      <c r="DT188" s="591"/>
      <c r="DU188" s="591"/>
      <c r="DV188" s="591"/>
      <c r="DW188" s="591"/>
      <c r="DX188" s="591"/>
      <c r="DY188" s="591"/>
      <c r="DZ188" s="591"/>
      <c r="EA188" s="591"/>
      <c r="EB188" s="591"/>
      <c r="EC188" s="591"/>
      <c r="ED188" s="591"/>
      <c r="EE188" s="591"/>
      <c r="EF188" s="591"/>
      <c r="EG188" s="591"/>
      <c r="EH188" s="591"/>
      <c r="EI188" s="591"/>
      <c r="EJ188" s="591"/>
      <c r="EK188" s="591"/>
      <c r="EL188" s="591"/>
      <c r="EM188" s="591"/>
      <c r="EN188" s="591"/>
      <c r="EO188" s="591"/>
      <c r="EP188" s="591"/>
      <c r="EQ188" s="591"/>
      <c r="ER188" s="591"/>
      <c r="ES188" s="591"/>
      <c r="ET188" s="591"/>
      <c r="EU188" s="591"/>
      <c r="EV188" s="591"/>
      <c r="EW188" s="591"/>
      <c r="EX188" s="591"/>
      <c r="EY188" s="591"/>
      <c r="EZ188" s="591"/>
      <c r="FA188" s="591"/>
      <c r="FB188" s="591"/>
      <c r="FC188" s="591"/>
      <c r="FD188" s="591"/>
      <c r="FE188" s="591"/>
      <c r="FF188" s="591"/>
      <c r="FG188" s="591"/>
      <c r="FH188" s="591"/>
      <c r="FI188" s="591"/>
      <c r="FJ188" s="591"/>
      <c r="FK188" s="591"/>
      <c r="FL188" s="591"/>
      <c r="FM188" s="591"/>
      <c r="FN188" s="591"/>
      <c r="FO188" s="591"/>
      <c r="FP188" s="591"/>
      <c r="FQ188" s="591"/>
      <c r="FR188" s="591"/>
      <c r="FS188" s="591"/>
      <c r="FT188" s="591"/>
      <c r="FU188" s="591"/>
      <c r="FV188" s="591"/>
      <c r="FW188" s="591"/>
      <c r="FX188" s="591"/>
      <c r="FY188" s="591"/>
      <c r="FZ188" s="591"/>
      <c r="GA188" s="591"/>
      <c r="GB188" s="591"/>
      <c r="GC188" s="591"/>
      <c r="GD188" s="591"/>
      <c r="GE188" s="591"/>
      <c r="GF188" s="591"/>
      <c r="GG188" s="591"/>
      <c r="GH188" s="591"/>
      <c r="GI188" s="591"/>
      <c r="GJ188" s="591"/>
      <c r="GK188" s="591"/>
      <c r="GL188" s="591"/>
      <c r="GM188" s="591"/>
      <c r="GN188" s="591"/>
      <c r="GO188" s="591"/>
      <c r="GP188" s="591"/>
      <c r="GQ188" s="591"/>
      <c r="GR188" s="591"/>
      <c r="GS188" s="591"/>
      <c r="GT188" s="591"/>
      <c r="GU188" s="591"/>
      <c r="GV188" s="591"/>
      <c r="GW188" s="591"/>
      <c r="GX188" s="591"/>
      <c r="GY188" s="591"/>
      <c r="GZ188" s="591"/>
      <c r="HA188" s="591"/>
      <c r="HB188" s="591"/>
      <c r="HC188" s="591"/>
      <c r="HD188" s="591"/>
      <c r="HE188" s="591"/>
      <c r="HF188" s="591"/>
      <c r="HG188" s="591"/>
      <c r="HH188" s="591"/>
      <c r="HI188" s="591"/>
      <c r="HJ188" s="591"/>
      <c r="HK188" s="591"/>
      <c r="HL188" s="591"/>
      <c r="HM188" s="591"/>
      <c r="HN188" s="591"/>
      <c r="HO188" s="591"/>
      <c r="HP188" s="591"/>
      <c r="HQ188" s="591"/>
      <c r="HR188" s="591"/>
      <c r="HS188" s="591"/>
      <c r="HT188" s="591"/>
      <c r="HU188" s="591"/>
      <c r="HV188" s="591"/>
      <c r="HW188" s="591"/>
      <c r="HX188" s="591"/>
      <c r="HY188" s="591"/>
      <c r="HZ188" s="591"/>
      <c r="IA188" s="591"/>
      <c r="IB188" s="591"/>
      <c r="IC188" s="591"/>
      <c r="ID188" s="591"/>
      <c r="IE188" s="591"/>
      <c r="IF188" s="591"/>
      <c r="IG188" s="591"/>
      <c r="IH188" s="591"/>
      <c r="II188" s="591"/>
      <c r="IJ188" s="591"/>
      <c r="IK188" s="591"/>
      <c r="IL188" s="591"/>
      <c r="IM188" s="591"/>
      <c r="IN188" s="353"/>
      <c r="IO188" s="353"/>
    </row>
    <row r="189" spans="1:249" s="619" customFormat="1" ht="16.5">
      <c r="A189" s="964"/>
      <c r="B189" s="669"/>
      <c r="C189" s="669"/>
      <c r="D189" s="594"/>
      <c r="E189" s="965"/>
      <c r="J189" s="591"/>
      <c r="K189" s="591"/>
      <c r="L189" s="591"/>
      <c r="M189" s="591"/>
      <c r="N189" s="591"/>
      <c r="O189" s="591"/>
      <c r="P189" s="591"/>
      <c r="Q189" s="591"/>
      <c r="R189" s="591"/>
      <c r="S189" s="591"/>
      <c r="T189" s="591"/>
      <c r="U189" s="591"/>
      <c r="V189" s="591"/>
      <c r="W189" s="591"/>
      <c r="X189" s="591"/>
      <c r="Y189" s="591"/>
      <c r="Z189" s="591"/>
      <c r="AA189" s="591"/>
      <c r="AB189" s="591"/>
      <c r="AC189" s="591"/>
      <c r="AD189" s="591"/>
      <c r="AE189" s="591"/>
      <c r="AF189" s="591"/>
      <c r="AG189" s="591"/>
      <c r="AH189" s="591"/>
      <c r="AI189" s="591"/>
      <c r="AJ189" s="591"/>
      <c r="AK189" s="591"/>
      <c r="AL189" s="591"/>
      <c r="AM189" s="591"/>
      <c r="AN189" s="591"/>
      <c r="AO189" s="591"/>
      <c r="AP189" s="591"/>
      <c r="AQ189" s="591"/>
      <c r="AR189" s="591"/>
      <c r="AS189" s="591"/>
      <c r="AT189" s="591"/>
      <c r="AU189" s="591"/>
      <c r="AV189" s="591"/>
      <c r="AW189" s="591"/>
      <c r="AX189" s="591"/>
      <c r="AY189" s="591"/>
      <c r="AZ189" s="591"/>
      <c r="BA189" s="591"/>
      <c r="BB189" s="591"/>
      <c r="BC189" s="591"/>
      <c r="BD189" s="591"/>
      <c r="BE189" s="591"/>
      <c r="BF189" s="591"/>
      <c r="BG189" s="591"/>
      <c r="BH189" s="591"/>
      <c r="BI189" s="591"/>
      <c r="BJ189" s="591"/>
      <c r="BK189" s="591"/>
      <c r="BL189" s="591"/>
      <c r="BM189" s="591"/>
      <c r="BN189" s="591"/>
      <c r="BO189" s="591"/>
      <c r="BP189" s="591"/>
      <c r="BQ189" s="591"/>
      <c r="BR189" s="591"/>
      <c r="BS189" s="591"/>
      <c r="BT189" s="591"/>
      <c r="BU189" s="591"/>
      <c r="BV189" s="591"/>
      <c r="BW189" s="591"/>
      <c r="BX189" s="591"/>
      <c r="BY189" s="591"/>
      <c r="BZ189" s="591"/>
      <c r="CA189" s="591"/>
      <c r="CB189" s="591"/>
      <c r="CC189" s="591"/>
      <c r="CD189" s="591"/>
      <c r="CE189" s="591"/>
      <c r="CF189" s="591"/>
      <c r="CG189" s="591"/>
      <c r="CH189" s="591"/>
      <c r="CI189" s="591"/>
      <c r="CJ189" s="591"/>
      <c r="CK189" s="591"/>
      <c r="CL189" s="591"/>
      <c r="CM189" s="591"/>
      <c r="CN189" s="591"/>
      <c r="CO189" s="591"/>
      <c r="CP189" s="591"/>
      <c r="CQ189" s="591"/>
      <c r="CR189" s="591"/>
      <c r="CS189" s="591"/>
      <c r="CT189" s="591"/>
      <c r="CU189" s="591"/>
      <c r="CV189" s="591"/>
      <c r="CW189" s="591"/>
      <c r="CX189" s="591"/>
      <c r="CY189" s="591"/>
      <c r="CZ189" s="591"/>
      <c r="DA189" s="591"/>
      <c r="DB189" s="591"/>
      <c r="DC189" s="591"/>
      <c r="DD189" s="591"/>
      <c r="DE189" s="591"/>
      <c r="DF189" s="591"/>
      <c r="DG189" s="591"/>
      <c r="DH189" s="591"/>
      <c r="DI189" s="591"/>
      <c r="DJ189" s="591"/>
      <c r="DK189" s="591"/>
      <c r="DL189" s="591"/>
      <c r="DM189" s="591"/>
      <c r="DN189" s="591"/>
      <c r="DO189" s="591"/>
      <c r="DP189" s="591"/>
      <c r="DQ189" s="591"/>
      <c r="DR189" s="591"/>
      <c r="DS189" s="591"/>
      <c r="DT189" s="591"/>
      <c r="DU189" s="591"/>
      <c r="DV189" s="591"/>
      <c r="DW189" s="591"/>
      <c r="DX189" s="591"/>
      <c r="DY189" s="591"/>
      <c r="DZ189" s="591"/>
      <c r="EA189" s="591"/>
      <c r="EB189" s="591"/>
      <c r="EC189" s="591"/>
      <c r="ED189" s="591"/>
      <c r="EE189" s="591"/>
      <c r="EF189" s="591"/>
      <c r="EG189" s="591"/>
      <c r="EH189" s="591"/>
      <c r="EI189" s="591"/>
      <c r="EJ189" s="591"/>
      <c r="EK189" s="591"/>
      <c r="EL189" s="591"/>
      <c r="EM189" s="591"/>
      <c r="EN189" s="591"/>
      <c r="EO189" s="591"/>
      <c r="EP189" s="591"/>
      <c r="EQ189" s="591"/>
      <c r="ER189" s="591"/>
      <c r="ES189" s="591"/>
      <c r="ET189" s="591"/>
      <c r="EU189" s="591"/>
      <c r="EV189" s="591"/>
      <c r="EW189" s="591"/>
      <c r="EX189" s="591"/>
      <c r="EY189" s="591"/>
      <c r="EZ189" s="591"/>
      <c r="FA189" s="591"/>
      <c r="FB189" s="591"/>
      <c r="FC189" s="591"/>
      <c r="FD189" s="591"/>
      <c r="FE189" s="591"/>
      <c r="FF189" s="591"/>
      <c r="FG189" s="591"/>
      <c r="FH189" s="591"/>
      <c r="FI189" s="591"/>
      <c r="FJ189" s="591"/>
      <c r="FK189" s="591"/>
      <c r="FL189" s="591"/>
      <c r="FM189" s="591"/>
      <c r="FN189" s="591"/>
      <c r="FO189" s="591"/>
      <c r="FP189" s="591"/>
      <c r="FQ189" s="591"/>
      <c r="FR189" s="591"/>
      <c r="FS189" s="591"/>
      <c r="FT189" s="591"/>
      <c r="FU189" s="591"/>
      <c r="FV189" s="591"/>
      <c r="FW189" s="591"/>
      <c r="FX189" s="591"/>
      <c r="FY189" s="591"/>
      <c r="FZ189" s="591"/>
      <c r="GA189" s="591"/>
      <c r="GB189" s="591"/>
      <c r="GC189" s="591"/>
      <c r="GD189" s="591"/>
      <c r="GE189" s="591"/>
      <c r="GF189" s="591"/>
      <c r="GG189" s="591"/>
      <c r="GH189" s="591"/>
      <c r="GI189" s="591"/>
      <c r="GJ189" s="591"/>
      <c r="GK189" s="591"/>
      <c r="GL189" s="591"/>
      <c r="GM189" s="591"/>
      <c r="GN189" s="591"/>
      <c r="GO189" s="591"/>
      <c r="GP189" s="591"/>
      <c r="GQ189" s="591"/>
      <c r="GR189" s="591"/>
      <c r="GS189" s="591"/>
      <c r="GT189" s="591"/>
      <c r="GU189" s="591"/>
      <c r="GV189" s="591"/>
      <c r="GW189" s="591"/>
      <c r="GX189" s="591"/>
      <c r="GY189" s="591"/>
      <c r="GZ189" s="591"/>
      <c r="HA189" s="591"/>
      <c r="HB189" s="591"/>
      <c r="HC189" s="591"/>
      <c r="HD189" s="591"/>
      <c r="HE189" s="591"/>
      <c r="HF189" s="591"/>
      <c r="HG189" s="591"/>
      <c r="HH189" s="591"/>
      <c r="HI189" s="591"/>
      <c r="HJ189" s="591"/>
      <c r="HK189" s="591"/>
      <c r="HL189" s="591"/>
      <c r="HM189" s="591"/>
      <c r="HN189" s="591"/>
      <c r="HO189" s="591"/>
      <c r="HP189" s="591"/>
      <c r="HQ189" s="591"/>
      <c r="HR189" s="591"/>
      <c r="HS189" s="591"/>
      <c r="HT189" s="591"/>
      <c r="HU189" s="591"/>
      <c r="HV189" s="591"/>
      <c r="HW189" s="591"/>
      <c r="HX189" s="591"/>
      <c r="HY189" s="591"/>
      <c r="HZ189" s="591"/>
      <c r="IA189" s="591"/>
      <c r="IB189" s="591"/>
      <c r="IC189" s="591"/>
      <c r="ID189" s="591"/>
      <c r="IE189" s="591"/>
      <c r="IF189" s="591"/>
      <c r="IG189" s="591"/>
      <c r="IH189" s="591"/>
      <c r="II189" s="591"/>
      <c r="IJ189" s="591"/>
      <c r="IK189" s="591"/>
      <c r="IL189" s="591"/>
      <c r="IM189" s="591"/>
      <c r="IN189" s="353"/>
      <c r="IO189" s="353"/>
    </row>
    <row r="190" spans="1:249" s="619" customFormat="1" ht="16.5">
      <c r="A190" s="964"/>
      <c r="B190" s="669"/>
      <c r="C190" s="669"/>
      <c r="D190" s="594"/>
      <c r="E190" s="965"/>
      <c r="J190" s="591"/>
      <c r="K190" s="591"/>
      <c r="L190" s="591"/>
      <c r="M190" s="591"/>
      <c r="N190" s="591"/>
      <c r="O190" s="591"/>
      <c r="P190" s="591"/>
      <c r="Q190" s="591"/>
      <c r="R190" s="591"/>
      <c r="S190" s="591"/>
      <c r="T190" s="591"/>
      <c r="U190" s="591"/>
      <c r="V190" s="591"/>
      <c r="W190" s="591"/>
      <c r="X190" s="591"/>
      <c r="Y190" s="591"/>
      <c r="Z190" s="591"/>
      <c r="AA190" s="591"/>
      <c r="AB190" s="591"/>
      <c r="AC190" s="591"/>
      <c r="AD190" s="591"/>
      <c r="AE190" s="591"/>
      <c r="AF190" s="591"/>
      <c r="AG190" s="591"/>
      <c r="AH190" s="591"/>
      <c r="AI190" s="591"/>
      <c r="AJ190" s="591"/>
      <c r="AK190" s="591"/>
      <c r="AL190" s="591"/>
      <c r="AM190" s="591"/>
      <c r="AN190" s="591"/>
      <c r="AO190" s="591"/>
      <c r="AP190" s="591"/>
      <c r="AQ190" s="591"/>
      <c r="AR190" s="591"/>
      <c r="AS190" s="591"/>
      <c r="AT190" s="591"/>
      <c r="AU190" s="591"/>
      <c r="AV190" s="591"/>
      <c r="AW190" s="591"/>
      <c r="AX190" s="591"/>
      <c r="AY190" s="591"/>
      <c r="AZ190" s="591"/>
      <c r="BA190" s="591"/>
      <c r="BB190" s="591"/>
      <c r="BC190" s="591"/>
      <c r="BD190" s="591"/>
      <c r="BE190" s="591"/>
      <c r="BF190" s="591"/>
      <c r="BG190" s="591"/>
      <c r="BH190" s="591"/>
      <c r="BI190" s="591"/>
      <c r="BJ190" s="591"/>
      <c r="BK190" s="591"/>
      <c r="BL190" s="591"/>
      <c r="BM190" s="591"/>
      <c r="BN190" s="591"/>
      <c r="BO190" s="591"/>
      <c r="BP190" s="591"/>
      <c r="BQ190" s="591"/>
      <c r="BR190" s="591"/>
      <c r="BS190" s="591"/>
      <c r="BT190" s="591"/>
      <c r="BU190" s="591"/>
      <c r="BV190" s="591"/>
      <c r="BW190" s="591"/>
      <c r="BX190" s="591"/>
      <c r="BY190" s="591"/>
      <c r="BZ190" s="591"/>
      <c r="CA190" s="591"/>
      <c r="CB190" s="591"/>
      <c r="CC190" s="591"/>
      <c r="CD190" s="591"/>
      <c r="CE190" s="591"/>
      <c r="CF190" s="591"/>
      <c r="CG190" s="591"/>
      <c r="CH190" s="591"/>
      <c r="CI190" s="591"/>
      <c r="CJ190" s="591"/>
      <c r="CK190" s="591"/>
      <c r="CL190" s="591"/>
      <c r="CM190" s="591"/>
      <c r="CN190" s="591"/>
      <c r="CO190" s="591"/>
      <c r="CP190" s="591"/>
      <c r="CQ190" s="591"/>
      <c r="CR190" s="591"/>
      <c r="CS190" s="591"/>
      <c r="CT190" s="591"/>
      <c r="CU190" s="591"/>
      <c r="CV190" s="591"/>
      <c r="CW190" s="591"/>
      <c r="CX190" s="591"/>
      <c r="CY190" s="591"/>
      <c r="CZ190" s="591"/>
      <c r="DA190" s="591"/>
      <c r="DB190" s="591"/>
      <c r="DC190" s="591"/>
      <c r="DD190" s="591"/>
      <c r="DE190" s="591"/>
      <c r="DF190" s="591"/>
      <c r="DG190" s="591"/>
      <c r="DH190" s="591"/>
      <c r="DI190" s="591"/>
      <c r="DJ190" s="591"/>
      <c r="DK190" s="591"/>
      <c r="DL190" s="591"/>
      <c r="DM190" s="591"/>
      <c r="DN190" s="591"/>
      <c r="DO190" s="591"/>
      <c r="DP190" s="591"/>
      <c r="DQ190" s="591"/>
      <c r="DR190" s="591"/>
      <c r="DS190" s="591"/>
      <c r="DT190" s="591"/>
      <c r="DU190" s="591"/>
      <c r="DV190" s="591"/>
      <c r="DW190" s="591"/>
      <c r="DX190" s="591"/>
      <c r="DY190" s="591"/>
      <c r="DZ190" s="591"/>
      <c r="EA190" s="591"/>
      <c r="EB190" s="591"/>
      <c r="EC190" s="591"/>
      <c r="ED190" s="591"/>
      <c r="EE190" s="591"/>
      <c r="EF190" s="591"/>
      <c r="EG190" s="591"/>
      <c r="EH190" s="591"/>
      <c r="EI190" s="591"/>
      <c r="EJ190" s="591"/>
      <c r="EK190" s="591"/>
      <c r="EL190" s="591"/>
      <c r="EM190" s="591"/>
      <c r="EN190" s="591"/>
      <c r="EO190" s="591"/>
      <c r="EP190" s="591"/>
      <c r="EQ190" s="591"/>
      <c r="ER190" s="591"/>
      <c r="ES190" s="591"/>
      <c r="ET190" s="591"/>
      <c r="EU190" s="591"/>
      <c r="EV190" s="591"/>
      <c r="EW190" s="591"/>
      <c r="EX190" s="591"/>
      <c r="EY190" s="591"/>
      <c r="EZ190" s="591"/>
      <c r="FA190" s="591"/>
      <c r="FB190" s="591"/>
      <c r="FC190" s="591"/>
      <c r="FD190" s="591"/>
      <c r="FE190" s="591"/>
      <c r="FF190" s="591"/>
      <c r="FG190" s="591"/>
      <c r="FH190" s="591"/>
      <c r="FI190" s="591"/>
      <c r="FJ190" s="591"/>
      <c r="FK190" s="591"/>
      <c r="FL190" s="591"/>
      <c r="FM190" s="591"/>
      <c r="FN190" s="591"/>
      <c r="FO190" s="591"/>
      <c r="FP190" s="591"/>
      <c r="FQ190" s="591"/>
      <c r="FR190" s="591"/>
      <c r="FS190" s="591"/>
      <c r="FT190" s="591"/>
      <c r="FU190" s="591"/>
      <c r="FV190" s="591"/>
      <c r="FW190" s="591"/>
      <c r="FX190" s="591"/>
      <c r="FY190" s="591"/>
      <c r="FZ190" s="591"/>
      <c r="GA190" s="591"/>
      <c r="GB190" s="591"/>
      <c r="GC190" s="591"/>
      <c r="GD190" s="591"/>
      <c r="GE190" s="591"/>
      <c r="GF190" s="591"/>
      <c r="GG190" s="591"/>
      <c r="GH190" s="591"/>
      <c r="GI190" s="591"/>
      <c r="GJ190" s="591"/>
      <c r="GK190" s="591"/>
      <c r="GL190" s="591"/>
      <c r="GM190" s="591"/>
      <c r="GN190" s="591"/>
      <c r="GO190" s="591"/>
      <c r="GP190" s="591"/>
      <c r="GQ190" s="591"/>
      <c r="GR190" s="591"/>
      <c r="GS190" s="591"/>
      <c r="GT190" s="591"/>
      <c r="GU190" s="591"/>
      <c r="GV190" s="591"/>
      <c r="GW190" s="591"/>
      <c r="GX190" s="591"/>
      <c r="GY190" s="591"/>
      <c r="GZ190" s="591"/>
      <c r="HA190" s="591"/>
      <c r="HB190" s="591"/>
      <c r="HC190" s="591"/>
      <c r="HD190" s="591"/>
      <c r="HE190" s="591"/>
      <c r="HF190" s="591"/>
      <c r="HG190" s="591"/>
      <c r="HH190" s="591"/>
      <c r="HI190" s="591"/>
      <c r="HJ190" s="591"/>
      <c r="HK190" s="591"/>
      <c r="HL190" s="591"/>
      <c r="HM190" s="591"/>
      <c r="HN190" s="591"/>
      <c r="HO190" s="591"/>
      <c r="HP190" s="591"/>
      <c r="HQ190" s="591"/>
      <c r="HR190" s="591"/>
      <c r="HS190" s="591"/>
      <c r="HT190" s="591"/>
      <c r="HU190" s="591"/>
      <c r="HV190" s="591"/>
      <c r="HW190" s="591"/>
      <c r="HX190" s="591"/>
      <c r="HY190" s="591"/>
      <c r="HZ190" s="591"/>
      <c r="IA190" s="591"/>
      <c r="IB190" s="591"/>
      <c r="IC190" s="591"/>
      <c r="ID190" s="591"/>
      <c r="IE190" s="591"/>
      <c r="IF190" s="591"/>
      <c r="IG190" s="591"/>
      <c r="IH190" s="591"/>
      <c r="II190" s="591"/>
      <c r="IJ190" s="591"/>
      <c r="IK190" s="591"/>
      <c r="IL190" s="591"/>
      <c r="IM190" s="591"/>
      <c r="IN190" s="353"/>
      <c r="IO190" s="353"/>
    </row>
    <row r="191" spans="1:249" s="619" customFormat="1" ht="16.5">
      <c r="A191" s="964"/>
      <c r="B191" s="669"/>
      <c r="C191" s="669"/>
      <c r="D191" s="594"/>
      <c r="E191" s="965"/>
      <c r="J191" s="591"/>
      <c r="K191" s="591"/>
      <c r="L191" s="591"/>
      <c r="M191" s="591"/>
      <c r="N191" s="591"/>
      <c r="O191" s="591"/>
      <c r="P191" s="591"/>
      <c r="Q191" s="591"/>
      <c r="R191" s="591"/>
      <c r="S191" s="591"/>
      <c r="T191" s="591"/>
      <c r="U191" s="591"/>
      <c r="V191" s="591"/>
      <c r="W191" s="591"/>
      <c r="X191" s="591"/>
      <c r="Y191" s="591"/>
      <c r="Z191" s="591"/>
      <c r="AA191" s="591"/>
      <c r="AB191" s="591"/>
      <c r="AC191" s="591"/>
      <c r="AD191" s="591"/>
      <c r="AE191" s="591"/>
      <c r="AF191" s="591"/>
      <c r="AG191" s="591"/>
      <c r="AH191" s="591"/>
      <c r="AI191" s="591"/>
      <c r="AJ191" s="591"/>
      <c r="AK191" s="591"/>
      <c r="AL191" s="591"/>
      <c r="AM191" s="591"/>
      <c r="AN191" s="591"/>
      <c r="AO191" s="591"/>
      <c r="AP191" s="591"/>
      <c r="AQ191" s="591"/>
      <c r="AR191" s="591"/>
      <c r="AS191" s="591"/>
      <c r="AT191" s="591"/>
      <c r="AU191" s="591"/>
      <c r="AV191" s="591"/>
      <c r="AW191" s="591"/>
      <c r="AX191" s="591"/>
      <c r="AY191" s="591"/>
      <c r="AZ191" s="591"/>
      <c r="BA191" s="591"/>
      <c r="BB191" s="591"/>
      <c r="BC191" s="591"/>
      <c r="BD191" s="591"/>
      <c r="BE191" s="591"/>
      <c r="BF191" s="591"/>
      <c r="BG191" s="591"/>
      <c r="BH191" s="591"/>
      <c r="BI191" s="591"/>
      <c r="BJ191" s="591"/>
      <c r="BK191" s="591"/>
      <c r="BL191" s="591"/>
      <c r="BM191" s="591"/>
      <c r="BN191" s="591"/>
      <c r="BO191" s="591"/>
      <c r="BP191" s="591"/>
      <c r="BQ191" s="591"/>
      <c r="BR191" s="591"/>
      <c r="BS191" s="591"/>
      <c r="BT191" s="591"/>
      <c r="BU191" s="591"/>
      <c r="BV191" s="591"/>
      <c r="BW191" s="591"/>
      <c r="BX191" s="591"/>
      <c r="BY191" s="591"/>
      <c r="BZ191" s="591"/>
      <c r="CA191" s="591"/>
      <c r="CB191" s="591"/>
      <c r="CC191" s="591"/>
      <c r="CD191" s="591"/>
      <c r="CE191" s="591"/>
      <c r="CF191" s="591"/>
      <c r="CG191" s="591"/>
      <c r="CH191" s="591"/>
      <c r="CI191" s="591"/>
      <c r="CJ191" s="591"/>
      <c r="CK191" s="591"/>
      <c r="CL191" s="591"/>
      <c r="CM191" s="591"/>
      <c r="CN191" s="591"/>
      <c r="CO191" s="591"/>
      <c r="CP191" s="591"/>
      <c r="CQ191" s="591"/>
      <c r="CR191" s="591"/>
      <c r="CS191" s="591"/>
      <c r="CT191" s="591"/>
      <c r="CU191" s="591"/>
      <c r="CV191" s="591"/>
      <c r="CW191" s="591"/>
      <c r="CX191" s="591"/>
      <c r="CY191" s="591"/>
      <c r="CZ191" s="591"/>
      <c r="DA191" s="591"/>
      <c r="DB191" s="591"/>
      <c r="DC191" s="591"/>
      <c r="DD191" s="591"/>
      <c r="DE191" s="591"/>
      <c r="DF191" s="591"/>
      <c r="DG191" s="591"/>
      <c r="DH191" s="591"/>
      <c r="DI191" s="591"/>
      <c r="DJ191" s="591"/>
      <c r="DK191" s="591"/>
      <c r="DL191" s="591"/>
      <c r="DM191" s="591"/>
      <c r="DN191" s="591"/>
      <c r="DO191" s="591"/>
      <c r="DP191" s="591"/>
      <c r="DQ191" s="591"/>
      <c r="DR191" s="591"/>
      <c r="DS191" s="591"/>
      <c r="DT191" s="591"/>
      <c r="DU191" s="591"/>
      <c r="DV191" s="591"/>
      <c r="DW191" s="591"/>
      <c r="DX191" s="591"/>
      <c r="DY191" s="591"/>
      <c r="DZ191" s="591"/>
      <c r="EA191" s="591"/>
      <c r="EB191" s="591"/>
      <c r="EC191" s="591"/>
      <c r="ED191" s="591"/>
      <c r="EE191" s="591"/>
      <c r="EF191" s="591"/>
      <c r="EG191" s="591"/>
      <c r="EH191" s="591"/>
      <c r="EI191" s="591"/>
      <c r="EJ191" s="591"/>
      <c r="EK191" s="591"/>
      <c r="EL191" s="591"/>
      <c r="EM191" s="591"/>
      <c r="EN191" s="591"/>
      <c r="EO191" s="591"/>
      <c r="EP191" s="591"/>
      <c r="EQ191" s="591"/>
      <c r="ER191" s="591"/>
      <c r="ES191" s="591"/>
      <c r="ET191" s="591"/>
      <c r="EU191" s="591"/>
      <c r="EV191" s="591"/>
      <c r="EW191" s="591"/>
      <c r="EX191" s="591"/>
      <c r="EY191" s="591"/>
      <c r="EZ191" s="591"/>
      <c r="FA191" s="591"/>
      <c r="FB191" s="591"/>
      <c r="FC191" s="591"/>
      <c r="FD191" s="591"/>
      <c r="FE191" s="591"/>
      <c r="FF191" s="591"/>
      <c r="FG191" s="591"/>
      <c r="FH191" s="591"/>
      <c r="FI191" s="591"/>
      <c r="FJ191" s="591"/>
      <c r="FK191" s="591"/>
      <c r="FL191" s="591"/>
      <c r="FM191" s="591"/>
      <c r="FN191" s="591"/>
      <c r="FO191" s="591"/>
      <c r="FP191" s="591"/>
      <c r="FQ191" s="591"/>
      <c r="FR191" s="591"/>
      <c r="FS191" s="591"/>
      <c r="FT191" s="591"/>
      <c r="FU191" s="591"/>
      <c r="FV191" s="591"/>
      <c r="FW191" s="591"/>
      <c r="FX191" s="591"/>
      <c r="FY191" s="591"/>
      <c r="FZ191" s="591"/>
      <c r="GA191" s="591"/>
      <c r="GB191" s="591"/>
      <c r="GC191" s="591"/>
      <c r="GD191" s="591"/>
      <c r="GE191" s="591"/>
      <c r="GF191" s="591"/>
      <c r="GG191" s="591"/>
      <c r="GH191" s="591"/>
      <c r="GI191" s="591"/>
      <c r="GJ191" s="591"/>
      <c r="GK191" s="591"/>
      <c r="GL191" s="591"/>
      <c r="GM191" s="591"/>
      <c r="GN191" s="591"/>
      <c r="GO191" s="591"/>
      <c r="GP191" s="591"/>
      <c r="GQ191" s="591"/>
      <c r="GR191" s="591"/>
      <c r="GS191" s="591"/>
      <c r="GT191" s="591"/>
      <c r="GU191" s="591"/>
      <c r="GV191" s="591"/>
      <c r="GW191" s="591"/>
      <c r="GX191" s="591"/>
      <c r="GY191" s="591"/>
      <c r="GZ191" s="591"/>
      <c r="HA191" s="591"/>
      <c r="HB191" s="591"/>
      <c r="HC191" s="591"/>
      <c r="HD191" s="591"/>
      <c r="HE191" s="591"/>
      <c r="HF191" s="591"/>
      <c r="HG191" s="591"/>
      <c r="HH191" s="591"/>
      <c r="HI191" s="591"/>
      <c r="HJ191" s="591"/>
      <c r="HK191" s="591"/>
      <c r="HL191" s="591"/>
      <c r="HM191" s="591"/>
      <c r="HN191" s="591"/>
      <c r="HO191" s="591"/>
      <c r="HP191" s="591"/>
      <c r="HQ191" s="591"/>
      <c r="HR191" s="591"/>
      <c r="HS191" s="591"/>
      <c r="HT191" s="591"/>
      <c r="HU191" s="591"/>
      <c r="HV191" s="591"/>
      <c r="HW191" s="591"/>
      <c r="HX191" s="591"/>
      <c r="HY191" s="591"/>
      <c r="HZ191" s="591"/>
      <c r="IA191" s="591"/>
      <c r="IB191" s="591"/>
      <c r="IC191" s="591"/>
      <c r="ID191" s="591"/>
      <c r="IE191" s="591"/>
      <c r="IF191" s="591"/>
      <c r="IG191" s="591"/>
      <c r="IH191" s="591"/>
      <c r="II191" s="591"/>
      <c r="IJ191" s="591"/>
      <c r="IK191" s="591"/>
      <c r="IL191" s="591"/>
      <c r="IM191" s="591"/>
      <c r="IN191" s="353"/>
      <c r="IO191" s="353"/>
    </row>
    <row r="192" spans="1:249" s="619" customFormat="1" ht="16.5">
      <c r="A192" s="964"/>
      <c r="B192" s="669"/>
      <c r="C192" s="669"/>
      <c r="D192" s="594"/>
      <c r="E192" s="965"/>
      <c r="J192" s="591"/>
      <c r="K192" s="591"/>
      <c r="L192" s="591"/>
      <c r="M192" s="591"/>
      <c r="N192" s="591"/>
      <c r="O192" s="591"/>
      <c r="P192" s="591"/>
      <c r="Q192" s="591"/>
      <c r="R192" s="591"/>
      <c r="S192" s="591"/>
      <c r="T192" s="591"/>
      <c r="U192" s="591"/>
      <c r="V192" s="591"/>
      <c r="W192" s="591"/>
      <c r="X192" s="591"/>
      <c r="Y192" s="591"/>
      <c r="Z192" s="591"/>
      <c r="AA192" s="591"/>
      <c r="AB192" s="591"/>
      <c r="AC192" s="591"/>
      <c r="AD192" s="591"/>
      <c r="AE192" s="591"/>
      <c r="AF192" s="591"/>
      <c r="AG192" s="591"/>
      <c r="AH192" s="591"/>
      <c r="AI192" s="591"/>
      <c r="AJ192" s="591"/>
      <c r="AK192" s="591"/>
      <c r="AL192" s="591"/>
      <c r="AM192" s="591"/>
      <c r="AN192" s="591"/>
      <c r="AO192" s="591"/>
      <c r="AP192" s="591"/>
      <c r="AQ192" s="591"/>
      <c r="AR192" s="591"/>
      <c r="AS192" s="591"/>
      <c r="AT192" s="591"/>
      <c r="AU192" s="591"/>
      <c r="AV192" s="591"/>
      <c r="AW192" s="591"/>
      <c r="AX192" s="591"/>
      <c r="AY192" s="591"/>
      <c r="AZ192" s="591"/>
      <c r="BA192" s="591"/>
      <c r="BB192" s="591"/>
      <c r="BC192" s="591"/>
      <c r="BD192" s="591"/>
      <c r="BE192" s="591"/>
      <c r="BF192" s="591"/>
      <c r="BG192" s="591"/>
      <c r="BH192" s="591"/>
      <c r="BI192" s="591"/>
      <c r="BJ192" s="591"/>
      <c r="BK192" s="591"/>
      <c r="BL192" s="591"/>
      <c r="BM192" s="591"/>
      <c r="BN192" s="591"/>
      <c r="BO192" s="591"/>
      <c r="BP192" s="591"/>
      <c r="BQ192" s="591"/>
      <c r="BR192" s="591"/>
      <c r="BS192" s="591"/>
      <c r="BT192" s="591"/>
      <c r="BU192" s="591"/>
      <c r="BV192" s="591"/>
      <c r="BW192" s="591"/>
      <c r="BX192" s="591"/>
      <c r="BY192" s="591"/>
      <c r="BZ192" s="591"/>
      <c r="CA192" s="591"/>
      <c r="CB192" s="591"/>
      <c r="CC192" s="591"/>
      <c r="CD192" s="591"/>
      <c r="CE192" s="591"/>
      <c r="CF192" s="591"/>
      <c r="CG192" s="591"/>
      <c r="CH192" s="591"/>
      <c r="CI192" s="591"/>
      <c r="CJ192" s="591"/>
      <c r="CK192" s="591"/>
      <c r="CL192" s="591"/>
      <c r="CM192" s="591"/>
      <c r="CN192" s="591"/>
      <c r="CO192" s="591"/>
      <c r="CP192" s="591"/>
      <c r="CQ192" s="591"/>
      <c r="CR192" s="591"/>
      <c r="CS192" s="591"/>
      <c r="CT192" s="591"/>
      <c r="CU192" s="591"/>
      <c r="CV192" s="591"/>
      <c r="CW192" s="591"/>
      <c r="CX192" s="591"/>
      <c r="CY192" s="591"/>
      <c r="CZ192" s="591"/>
      <c r="DA192" s="591"/>
      <c r="DB192" s="591"/>
      <c r="DC192" s="591"/>
      <c r="DD192" s="591"/>
      <c r="DE192" s="591"/>
      <c r="DF192" s="591"/>
      <c r="DG192" s="591"/>
      <c r="DH192" s="591"/>
      <c r="DI192" s="591"/>
      <c r="DJ192" s="591"/>
      <c r="DK192" s="591"/>
      <c r="DL192" s="591"/>
      <c r="DM192" s="591"/>
      <c r="DN192" s="591"/>
      <c r="DO192" s="591"/>
      <c r="DP192" s="591"/>
      <c r="DQ192" s="591"/>
      <c r="DR192" s="591"/>
      <c r="DS192" s="591"/>
      <c r="DT192" s="591"/>
      <c r="DU192" s="591"/>
      <c r="DV192" s="591"/>
      <c r="DW192" s="591"/>
      <c r="DX192" s="591"/>
      <c r="DY192" s="591"/>
      <c r="DZ192" s="591"/>
      <c r="EA192" s="591"/>
      <c r="EB192" s="591"/>
      <c r="EC192" s="591"/>
      <c r="ED192" s="591"/>
      <c r="EE192" s="591"/>
      <c r="EF192" s="591"/>
      <c r="EG192" s="591"/>
      <c r="EH192" s="591"/>
      <c r="EI192" s="591"/>
      <c r="EJ192" s="591"/>
      <c r="EK192" s="591"/>
      <c r="EL192" s="591"/>
      <c r="EM192" s="591"/>
      <c r="EN192" s="591"/>
      <c r="EO192" s="591"/>
      <c r="EP192" s="591"/>
      <c r="EQ192" s="591"/>
      <c r="ER192" s="591"/>
      <c r="ES192" s="591"/>
      <c r="ET192" s="591"/>
      <c r="EU192" s="591"/>
      <c r="EV192" s="591"/>
      <c r="EW192" s="591"/>
      <c r="EX192" s="591"/>
      <c r="EY192" s="591"/>
      <c r="EZ192" s="591"/>
      <c r="FA192" s="591"/>
      <c r="FB192" s="591"/>
      <c r="FC192" s="591"/>
      <c r="FD192" s="591"/>
      <c r="FE192" s="591"/>
      <c r="FF192" s="591"/>
      <c r="FG192" s="591"/>
      <c r="FH192" s="591"/>
      <c r="FI192" s="591"/>
      <c r="FJ192" s="591"/>
      <c r="FK192" s="591"/>
      <c r="FL192" s="591"/>
      <c r="FM192" s="591"/>
      <c r="FN192" s="591"/>
      <c r="FO192" s="591"/>
      <c r="FP192" s="591"/>
      <c r="FQ192" s="591"/>
      <c r="FR192" s="591"/>
      <c r="FS192" s="591"/>
      <c r="FT192" s="591"/>
      <c r="FU192" s="591"/>
      <c r="FV192" s="591"/>
      <c r="FW192" s="591"/>
      <c r="FX192" s="591"/>
      <c r="FY192" s="591"/>
      <c r="FZ192" s="591"/>
      <c r="GA192" s="591"/>
      <c r="GB192" s="591"/>
      <c r="GC192" s="591"/>
      <c r="GD192" s="591"/>
      <c r="GE192" s="591"/>
      <c r="GF192" s="591"/>
      <c r="GG192" s="591"/>
      <c r="GH192" s="591"/>
      <c r="GI192" s="591"/>
      <c r="GJ192" s="591"/>
      <c r="GK192" s="591"/>
      <c r="GL192" s="591"/>
      <c r="GM192" s="591"/>
      <c r="GN192" s="591"/>
      <c r="GO192" s="591"/>
      <c r="GP192" s="591"/>
      <c r="GQ192" s="591"/>
      <c r="GR192" s="591"/>
      <c r="GS192" s="591"/>
      <c r="GT192" s="591"/>
      <c r="GU192" s="591"/>
      <c r="GV192" s="591"/>
      <c r="GW192" s="591"/>
      <c r="GX192" s="591"/>
      <c r="GY192" s="591"/>
      <c r="GZ192" s="591"/>
      <c r="HA192" s="591"/>
      <c r="HB192" s="591"/>
      <c r="HC192" s="591"/>
      <c r="HD192" s="591"/>
      <c r="HE192" s="591"/>
      <c r="HF192" s="591"/>
      <c r="HG192" s="591"/>
      <c r="HH192" s="591"/>
      <c r="HI192" s="591"/>
      <c r="HJ192" s="591"/>
      <c r="HK192" s="591"/>
      <c r="HL192" s="591"/>
      <c r="HM192" s="591"/>
      <c r="HN192" s="591"/>
      <c r="HO192" s="591"/>
      <c r="HP192" s="591"/>
      <c r="HQ192" s="591"/>
      <c r="HR192" s="591"/>
      <c r="HS192" s="591"/>
      <c r="HT192" s="591"/>
      <c r="HU192" s="591"/>
      <c r="HV192" s="591"/>
      <c r="HW192" s="591"/>
      <c r="HX192" s="591"/>
      <c r="HY192" s="591"/>
      <c r="HZ192" s="591"/>
      <c r="IA192" s="591"/>
      <c r="IB192" s="591"/>
      <c r="IC192" s="591"/>
      <c r="ID192" s="591"/>
      <c r="IE192" s="591"/>
      <c r="IF192" s="591"/>
      <c r="IG192" s="591"/>
      <c r="IH192" s="591"/>
      <c r="II192" s="591"/>
      <c r="IJ192" s="591"/>
      <c r="IK192" s="591"/>
      <c r="IL192" s="591"/>
      <c r="IM192" s="591"/>
      <c r="IN192" s="353"/>
      <c r="IO192" s="353"/>
    </row>
    <row r="193" spans="1:249" s="619" customFormat="1" ht="16.5">
      <c r="A193" s="964"/>
      <c r="B193" s="669"/>
      <c r="C193" s="669"/>
      <c r="D193" s="594"/>
      <c r="E193" s="965"/>
      <c r="J193" s="591"/>
      <c r="K193" s="591"/>
      <c r="L193" s="591"/>
      <c r="M193" s="591"/>
      <c r="N193" s="591"/>
      <c r="O193" s="591"/>
      <c r="P193" s="591"/>
      <c r="Q193" s="591"/>
      <c r="R193" s="591"/>
      <c r="S193" s="591"/>
      <c r="T193" s="591"/>
      <c r="U193" s="591"/>
      <c r="V193" s="591"/>
      <c r="W193" s="591"/>
      <c r="X193" s="591"/>
      <c r="Y193" s="591"/>
      <c r="Z193" s="591"/>
      <c r="AA193" s="591"/>
      <c r="AB193" s="591"/>
      <c r="AC193" s="591"/>
      <c r="AD193" s="591"/>
      <c r="AE193" s="591"/>
      <c r="AF193" s="591"/>
      <c r="AG193" s="591"/>
      <c r="AH193" s="591"/>
      <c r="AI193" s="591"/>
      <c r="AJ193" s="591"/>
      <c r="AK193" s="591"/>
      <c r="AL193" s="591"/>
      <c r="AM193" s="591"/>
      <c r="AN193" s="591"/>
      <c r="AO193" s="591"/>
      <c r="AP193" s="591"/>
      <c r="AQ193" s="591"/>
      <c r="AR193" s="591"/>
      <c r="AS193" s="591"/>
      <c r="AT193" s="591"/>
      <c r="AU193" s="591"/>
      <c r="AV193" s="591"/>
      <c r="AW193" s="591"/>
      <c r="AX193" s="591"/>
      <c r="AY193" s="591"/>
      <c r="AZ193" s="591"/>
      <c r="BA193" s="591"/>
      <c r="BB193" s="591"/>
      <c r="BC193" s="591"/>
      <c r="BD193" s="591"/>
      <c r="BE193" s="591"/>
      <c r="BF193" s="591"/>
      <c r="BG193" s="591"/>
      <c r="BH193" s="591"/>
      <c r="BI193" s="591"/>
      <c r="BJ193" s="591"/>
      <c r="BK193" s="591"/>
      <c r="BL193" s="591"/>
      <c r="BM193" s="591"/>
      <c r="BN193" s="591"/>
      <c r="BO193" s="591"/>
      <c r="BP193" s="591"/>
      <c r="BQ193" s="591"/>
      <c r="BR193" s="591"/>
      <c r="BS193" s="591"/>
      <c r="BT193" s="591"/>
      <c r="BU193" s="591"/>
      <c r="BV193" s="591"/>
      <c r="BW193" s="591"/>
      <c r="BX193" s="591"/>
      <c r="BY193" s="591"/>
      <c r="BZ193" s="591"/>
      <c r="CA193" s="591"/>
      <c r="CB193" s="591"/>
      <c r="CC193" s="591"/>
      <c r="CD193" s="591"/>
      <c r="CE193" s="591"/>
      <c r="CF193" s="591"/>
      <c r="CG193" s="591"/>
      <c r="CH193" s="591"/>
      <c r="CI193" s="591"/>
      <c r="CJ193" s="591"/>
      <c r="CK193" s="591"/>
      <c r="CL193" s="591"/>
      <c r="CM193" s="591"/>
      <c r="CN193" s="591"/>
      <c r="CO193" s="591"/>
      <c r="CP193" s="591"/>
      <c r="CQ193" s="591"/>
      <c r="CR193" s="591"/>
      <c r="CS193" s="591"/>
      <c r="CT193" s="591"/>
      <c r="CU193" s="591"/>
      <c r="CV193" s="591"/>
      <c r="CW193" s="591"/>
      <c r="CX193" s="591"/>
      <c r="CY193" s="591"/>
      <c r="CZ193" s="591"/>
      <c r="DA193" s="591"/>
      <c r="DB193" s="591"/>
      <c r="DC193" s="591"/>
      <c r="DD193" s="591"/>
      <c r="DE193" s="591"/>
      <c r="DF193" s="591"/>
      <c r="DG193" s="591"/>
      <c r="DH193" s="591"/>
      <c r="DI193" s="591"/>
      <c r="DJ193" s="591"/>
      <c r="DK193" s="591"/>
      <c r="DL193" s="591"/>
      <c r="DM193" s="591"/>
      <c r="DN193" s="591"/>
      <c r="DO193" s="591"/>
      <c r="DP193" s="591"/>
      <c r="DQ193" s="591"/>
      <c r="DR193" s="591"/>
      <c r="DS193" s="591"/>
      <c r="DT193" s="591"/>
      <c r="DU193" s="591"/>
      <c r="DV193" s="591"/>
      <c r="DW193" s="591"/>
      <c r="DX193" s="591"/>
      <c r="DY193" s="591"/>
      <c r="DZ193" s="591"/>
      <c r="EA193" s="591"/>
      <c r="EB193" s="591"/>
      <c r="EC193" s="591"/>
      <c r="ED193" s="591"/>
      <c r="EE193" s="591"/>
      <c r="EF193" s="591"/>
      <c r="EG193" s="591"/>
      <c r="EH193" s="591"/>
      <c r="EI193" s="591"/>
      <c r="EJ193" s="591"/>
      <c r="EK193" s="591"/>
      <c r="EL193" s="591"/>
      <c r="EM193" s="591"/>
      <c r="EN193" s="591"/>
      <c r="EO193" s="591"/>
      <c r="EP193" s="591"/>
      <c r="EQ193" s="591"/>
      <c r="ER193" s="591"/>
      <c r="ES193" s="591"/>
      <c r="ET193" s="591"/>
      <c r="EU193" s="591"/>
      <c r="EV193" s="591"/>
      <c r="EW193" s="591"/>
      <c r="EX193" s="591"/>
      <c r="EY193" s="591"/>
      <c r="EZ193" s="591"/>
      <c r="FA193" s="591"/>
      <c r="FB193" s="591"/>
      <c r="FC193" s="591"/>
      <c r="FD193" s="591"/>
      <c r="FE193" s="591"/>
      <c r="FF193" s="591"/>
      <c r="FG193" s="591"/>
      <c r="FH193" s="591"/>
      <c r="FI193" s="591"/>
      <c r="FJ193" s="591"/>
      <c r="FK193" s="591"/>
      <c r="FL193" s="591"/>
      <c r="FM193" s="591"/>
      <c r="FN193" s="591"/>
      <c r="FO193" s="591"/>
      <c r="FP193" s="591"/>
      <c r="FQ193" s="591"/>
      <c r="FR193" s="591"/>
      <c r="FS193" s="591"/>
      <c r="FT193" s="591"/>
      <c r="FU193" s="591"/>
      <c r="FV193" s="591"/>
      <c r="FW193" s="591"/>
      <c r="FX193" s="591"/>
      <c r="FY193" s="591"/>
      <c r="FZ193" s="591"/>
      <c r="GA193" s="591"/>
      <c r="GB193" s="591"/>
      <c r="GC193" s="591"/>
      <c r="GD193" s="591"/>
      <c r="GE193" s="591"/>
      <c r="GF193" s="591"/>
      <c r="GG193" s="591"/>
      <c r="GH193" s="591"/>
      <c r="GI193" s="591"/>
      <c r="GJ193" s="591"/>
      <c r="GK193" s="591"/>
      <c r="GL193" s="591"/>
      <c r="GM193" s="591"/>
      <c r="GN193" s="591"/>
      <c r="GO193" s="591"/>
      <c r="GP193" s="591"/>
      <c r="GQ193" s="591"/>
      <c r="GR193" s="591"/>
      <c r="GS193" s="591"/>
      <c r="GT193" s="591"/>
      <c r="GU193" s="591"/>
      <c r="GV193" s="591"/>
      <c r="GW193" s="591"/>
      <c r="GX193" s="591"/>
      <c r="GY193" s="591"/>
      <c r="GZ193" s="591"/>
      <c r="HA193" s="591"/>
      <c r="HB193" s="591"/>
      <c r="HC193" s="591"/>
      <c r="HD193" s="591"/>
      <c r="HE193" s="591"/>
      <c r="HF193" s="591"/>
      <c r="HG193" s="591"/>
      <c r="HH193" s="591"/>
      <c r="HI193" s="591"/>
      <c r="HJ193" s="591"/>
      <c r="HK193" s="591"/>
      <c r="HL193" s="591"/>
      <c r="HM193" s="591"/>
      <c r="HN193" s="591"/>
      <c r="HO193" s="591"/>
      <c r="HP193" s="591"/>
      <c r="HQ193" s="591"/>
      <c r="HR193" s="591"/>
      <c r="HS193" s="591"/>
      <c r="HT193" s="591"/>
      <c r="HU193" s="591"/>
      <c r="HV193" s="591"/>
      <c r="HW193" s="591"/>
      <c r="HX193" s="591"/>
      <c r="HY193" s="591"/>
      <c r="HZ193" s="591"/>
      <c r="IA193" s="591"/>
      <c r="IB193" s="591"/>
      <c r="IC193" s="591"/>
      <c r="ID193" s="591"/>
      <c r="IE193" s="591"/>
      <c r="IF193" s="591"/>
      <c r="IG193" s="591"/>
      <c r="IH193" s="591"/>
      <c r="II193" s="591"/>
      <c r="IJ193" s="591"/>
      <c r="IK193" s="591"/>
      <c r="IL193" s="591"/>
      <c r="IM193" s="591"/>
      <c r="IN193" s="353"/>
      <c r="IO193" s="353"/>
    </row>
    <row r="194" spans="1:249" s="619" customFormat="1" ht="16.5">
      <c r="A194" s="964"/>
      <c r="B194" s="669"/>
      <c r="C194" s="669"/>
      <c r="D194" s="594"/>
      <c r="E194" s="965"/>
      <c r="J194" s="591"/>
      <c r="K194" s="591"/>
      <c r="L194" s="591"/>
      <c r="M194" s="591"/>
      <c r="N194" s="591"/>
      <c r="O194" s="591"/>
      <c r="P194" s="591"/>
      <c r="Q194" s="591"/>
      <c r="R194" s="591"/>
      <c r="S194" s="591"/>
      <c r="T194" s="591"/>
      <c r="U194" s="591"/>
      <c r="V194" s="591"/>
      <c r="W194" s="591"/>
      <c r="X194" s="591"/>
      <c r="Y194" s="591"/>
      <c r="Z194" s="591"/>
      <c r="AA194" s="591"/>
      <c r="AB194" s="591"/>
      <c r="AC194" s="591"/>
      <c r="AD194" s="591"/>
      <c r="AE194" s="591"/>
      <c r="AF194" s="591"/>
      <c r="AG194" s="591"/>
      <c r="AH194" s="591"/>
      <c r="AI194" s="591"/>
      <c r="AJ194" s="591"/>
      <c r="AK194" s="591"/>
      <c r="AL194" s="591"/>
      <c r="AM194" s="591"/>
      <c r="AN194" s="591"/>
      <c r="AO194" s="591"/>
      <c r="AP194" s="591"/>
      <c r="AQ194" s="591"/>
      <c r="AR194" s="591"/>
      <c r="AS194" s="591"/>
      <c r="AT194" s="591"/>
      <c r="AU194" s="591"/>
      <c r="AV194" s="591"/>
      <c r="AW194" s="591"/>
      <c r="AX194" s="591"/>
      <c r="AY194" s="591"/>
      <c r="AZ194" s="591"/>
      <c r="BA194" s="591"/>
      <c r="BB194" s="591"/>
      <c r="BC194" s="591"/>
      <c r="BD194" s="591"/>
      <c r="BE194" s="591"/>
      <c r="BF194" s="591"/>
      <c r="BG194" s="591"/>
      <c r="BH194" s="591"/>
      <c r="BI194" s="591"/>
      <c r="BJ194" s="591"/>
      <c r="BK194" s="591"/>
      <c r="BL194" s="591"/>
      <c r="BM194" s="591"/>
      <c r="BN194" s="591"/>
      <c r="BO194" s="591"/>
      <c r="BP194" s="591"/>
      <c r="BQ194" s="591"/>
      <c r="BR194" s="591"/>
      <c r="BS194" s="591"/>
      <c r="BT194" s="591"/>
      <c r="BU194" s="591"/>
      <c r="BV194" s="591"/>
      <c r="BW194" s="591"/>
      <c r="BX194" s="591"/>
      <c r="BY194" s="591"/>
      <c r="BZ194" s="591"/>
      <c r="CA194" s="591"/>
      <c r="CB194" s="591"/>
      <c r="CC194" s="591"/>
      <c r="CD194" s="591"/>
      <c r="CE194" s="591"/>
      <c r="CF194" s="591"/>
      <c r="CG194" s="591"/>
      <c r="CH194" s="591"/>
      <c r="CI194" s="591"/>
      <c r="CJ194" s="591"/>
      <c r="CK194" s="591"/>
      <c r="CL194" s="591"/>
      <c r="CM194" s="591"/>
      <c r="CN194" s="591"/>
      <c r="CO194" s="591"/>
      <c r="CP194" s="591"/>
      <c r="CQ194" s="591"/>
      <c r="CR194" s="591"/>
      <c r="CS194" s="591"/>
      <c r="CT194" s="591"/>
      <c r="CU194" s="591"/>
      <c r="CV194" s="591"/>
      <c r="CW194" s="591"/>
      <c r="CX194" s="591"/>
      <c r="CY194" s="591"/>
      <c r="CZ194" s="591"/>
      <c r="DA194" s="591"/>
      <c r="DB194" s="591"/>
      <c r="DC194" s="591"/>
      <c r="DD194" s="591"/>
      <c r="DE194" s="591"/>
      <c r="DF194" s="591"/>
      <c r="DG194" s="591"/>
      <c r="DH194" s="591"/>
      <c r="DI194" s="591"/>
      <c r="DJ194" s="591"/>
      <c r="DK194" s="591"/>
      <c r="DL194" s="591"/>
      <c r="DM194" s="591"/>
      <c r="DN194" s="591"/>
      <c r="DO194" s="591"/>
      <c r="DP194" s="591"/>
      <c r="DQ194" s="591"/>
      <c r="DR194" s="591"/>
      <c r="DS194" s="591"/>
      <c r="DT194" s="591"/>
      <c r="DU194" s="591"/>
      <c r="DV194" s="591"/>
      <c r="DW194" s="591"/>
      <c r="DX194" s="591"/>
      <c r="DY194" s="591"/>
      <c r="DZ194" s="591"/>
      <c r="EA194" s="591"/>
      <c r="EB194" s="591"/>
      <c r="EC194" s="591"/>
      <c r="ED194" s="591"/>
      <c r="EE194" s="591"/>
      <c r="EF194" s="591"/>
      <c r="EG194" s="591"/>
      <c r="EH194" s="591"/>
      <c r="EI194" s="591"/>
      <c r="EJ194" s="591"/>
      <c r="EK194" s="591"/>
      <c r="EL194" s="591"/>
      <c r="EM194" s="591"/>
      <c r="EN194" s="591"/>
      <c r="EO194" s="591"/>
      <c r="EP194" s="591"/>
      <c r="EQ194" s="591"/>
      <c r="ER194" s="591"/>
      <c r="ES194" s="591"/>
      <c r="ET194" s="591"/>
      <c r="EU194" s="591"/>
      <c r="EV194" s="591"/>
      <c r="EW194" s="591"/>
      <c r="EX194" s="591"/>
      <c r="EY194" s="591"/>
      <c r="EZ194" s="591"/>
      <c r="FA194" s="591"/>
      <c r="FB194" s="591"/>
      <c r="FC194" s="591"/>
      <c r="FD194" s="591"/>
      <c r="FE194" s="591"/>
      <c r="FF194" s="591"/>
      <c r="FG194" s="591"/>
      <c r="FH194" s="591"/>
      <c r="FI194" s="591"/>
      <c r="FJ194" s="591"/>
      <c r="FK194" s="591"/>
      <c r="FL194" s="591"/>
      <c r="FM194" s="591"/>
      <c r="FN194" s="591"/>
      <c r="FO194" s="591"/>
      <c r="FP194" s="591"/>
      <c r="FQ194" s="591"/>
      <c r="FR194" s="591"/>
      <c r="FS194" s="591"/>
      <c r="FT194" s="591"/>
      <c r="FU194" s="591"/>
      <c r="FV194" s="591"/>
      <c r="FW194" s="591"/>
      <c r="FX194" s="591"/>
      <c r="FY194" s="591"/>
      <c r="FZ194" s="591"/>
      <c r="GA194" s="591"/>
      <c r="GB194" s="591"/>
      <c r="GC194" s="591"/>
      <c r="GD194" s="591"/>
      <c r="GE194" s="591"/>
      <c r="GF194" s="591"/>
      <c r="GG194" s="591"/>
      <c r="GH194" s="591"/>
      <c r="GI194" s="591"/>
      <c r="GJ194" s="591"/>
      <c r="GK194" s="591"/>
      <c r="GL194" s="591"/>
      <c r="GM194" s="591"/>
      <c r="GN194" s="591"/>
      <c r="GO194" s="591"/>
      <c r="GP194" s="591"/>
      <c r="GQ194" s="591"/>
      <c r="GR194" s="591"/>
      <c r="GS194" s="591"/>
      <c r="GT194" s="591"/>
      <c r="GU194" s="591"/>
      <c r="GV194" s="591"/>
      <c r="GW194" s="591"/>
      <c r="GX194" s="591"/>
      <c r="GY194" s="591"/>
      <c r="GZ194" s="591"/>
      <c r="HA194" s="591"/>
      <c r="HB194" s="591"/>
      <c r="HC194" s="591"/>
      <c r="HD194" s="591"/>
      <c r="HE194" s="591"/>
      <c r="HF194" s="591"/>
      <c r="HG194" s="591"/>
      <c r="HH194" s="591"/>
      <c r="HI194" s="591"/>
      <c r="HJ194" s="591"/>
      <c r="HK194" s="591"/>
      <c r="HL194" s="591"/>
      <c r="HM194" s="591"/>
      <c r="HN194" s="591"/>
      <c r="HO194" s="591"/>
      <c r="HP194" s="591"/>
      <c r="HQ194" s="591"/>
      <c r="HR194" s="591"/>
      <c r="HS194" s="591"/>
      <c r="HT194" s="591"/>
      <c r="HU194" s="591"/>
      <c r="HV194" s="591"/>
      <c r="HW194" s="591"/>
      <c r="HX194" s="591"/>
      <c r="HY194" s="591"/>
      <c r="HZ194" s="591"/>
      <c r="IA194" s="591"/>
      <c r="IB194" s="591"/>
      <c r="IC194" s="591"/>
      <c r="ID194" s="591"/>
      <c r="IE194" s="591"/>
      <c r="IF194" s="591"/>
      <c r="IG194" s="591"/>
      <c r="IH194" s="591"/>
      <c r="II194" s="591"/>
      <c r="IJ194" s="591"/>
      <c r="IK194" s="591"/>
      <c r="IL194" s="591"/>
      <c r="IM194" s="591"/>
      <c r="IN194" s="353"/>
      <c r="IO194" s="353"/>
    </row>
    <row r="195" spans="1:249" s="619" customFormat="1" ht="16.5">
      <c r="A195" s="964"/>
      <c r="B195" s="669"/>
      <c r="C195" s="669"/>
      <c r="D195" s="594"/>
      <c r="E195" s="965"/>
      <c r="J195" s="591"/>
      <c r="K195" s="591"/>
      <c r="L195" s="591"/>
      <c r="M195" s="591"/>
      <c r="N195" s="591"/>
      <c r="O195" s="591"/>
      <c r="P195" s="591"/>
      <c r="Q195" s="591"/>
      <c r="R195" s="591"/>
      <c r="S195" s="591"/>
      <c r="T195" s="591"/>
      <c r="U195" s="591"/>
      <c r="V195" s="591"/>
      <c r="W195" s="591"/>
      <c r="X195" s="591"/>
      <c r="Y195" s="591"/>
      <c r="Z195" s="591"/>
      <c r="AA195" s="591"/>
      <c r="AB195" s="591"/>
      <c r="AC195" s="591"/>
      <c r="AD195" s="591"/>
      <c r="AE195" s="591"/>
      <c r="AF195" s="591"/>
      <c r="AG195" s="591"/>
      <c r="AH195" s="591"/>
      <c r="AI195" s="591"/>
      <c r="AJ195" s="591"/>
      <c r="AK195" s="591"/>
      <c r="AL195" s="591"/>
      <c r="AM195" s="591"/>
      <c r="AN195" s="591"/>
      <c r="AO195" s="591"/>
      <c r="AP195" s="591"/>
      <c r="AQ195" s="591"/>
      <c r="AR195" s="591"/>
      <c r="AS195" s="591"/>
      <c r="AT195" s="591"/>
      <c r="AU195" s="591"/>
      <c r="AV195" s="591"/>
      <c r="AW195" s="591"/>
      <c r="AX195" s="591"/>
      <c r="AY195" s="591"/>
      <c r="AZ195" s="591"/>
      <c r="BA195" s="591"/>
      <c r="BB195" s="591"/>
      <c r="BC195" s="591"/>
      <c r="BD195" s="591"/>
      <c r="BE195" s="591"/>
      <c r="BF195" s="591"/>
      <c r="BG195" s="591"/>
      <c r="BH195" s="591"/>
      <c r="BI195" s="591"/>
      <c r="BJ195" s="591"/>
      <c r="BK195" s="591"/>
      <c r="BL195" s="591"/>
      <c r="BM195" s="591"/>
      <c r="BN195" s="591"/>
      <c r="BO195" s="591"/>
      <c r="BP195" s="591"/>
      <c r="BQ195" s="591"/>
      <c r="BR195" s="591"/>
      <c r="BS195" s="591"/>
      <c r="BT195" s="591"/>
      <c r="BU195" s="591"/>
      <c r="BV195" s="591"/>
      <c r="BW195" s="591"/>
      <c r="BX195" s="591"/>
      <c r="BY195" s="591"/>
      <c r="BZ195" s="591"/>
      <c r="CA195" s="591"/>
      <c r="CB195" s="591"/>
      <c r="CC195" s="591"/>
      <c r="CD195" s="591"/>
      <c r="CE195" s="591"/>
      <c r="CF195" s="591"/>
      <c r="CG195" s="591"/>
      <c r="CH195" s="591"/>
      <c r="CI195" s="591"/>
      <c r="CJ195" s="591"/>
      <c r="CK195" s="591"/>
      <c r="CL195" s="591"/>
      <c r="CM195" s="591"/>
      <c r="CN195" s="591"/>
      <c r="CO195" s="591"/>
      <c r="CP195" s="591"/>
      <c r="CQ195" s="591"/>
      <c r="CR195" s="591"/>
      <c r="CS195" s="591"/>
      <c r="CT195" s="591"/>
      <c r="CU195" s="591"/>
      <c r="CV195" s="591"/>
      <c r="CW195" s="591"/>
      <c r="CX195" s="591"/>
      <c r="CY195" s="591"/>
      <c r="CZ195" s="591"/>
      <c r="DA195" s="591"/>
      <c r="DB195" s="591"/>
      <c r="DC195" s="591"/>
      <c r="DD195" s="591"/>
      <c r="DE195" s="591"/>
      <c r="DF195" s="591"/>
      <c r="DG195" s="591"/>
      <c r="DH195" s="591"/>
      <c r="DI195" s="591"/>
      <c r="DJ195" s="591"/>
      <c r="DK195" s="591"/>
      <c r="DL195" s="591"/>
      <c r="DM195" s="591"/>
      <c r="DN195" s="591"/>
      <c r="DO195" s="591"/>
      <c r="DP195" s="591"/>
      <c r="DQ195" s="591"/>
      <c r="DR195" s="591"/>
      <c r="DS195" s="591"/>
      <c r="DT195" s="591"/>
      <c r="DU195" s="591"/>
      <c r="DV195" s="591"/>
      <c r="DW195" s="591"/>
      <c r="DX195" s="591"/>
      <c r="DY195" s="591"/>
      <c r="DZ195" s="591"/>
      <c r="EA195" s="591"/>
      <c r="EB195" s="591"/>
      <c r="EC195" s="591"/>
      <c r="ED195" s="591"/>
      <c r="EE195" s="591"/>
      <c r="EF195" s="591"/>
      <c r="EG195" s="591"/>
      <c r="EH195" s="591"/>
      <c r="EI195" s="591"/>
      <c r="EJ195" s="591"/>
      <c r="EK195" s="591"/>
      <c r="EL195" s="591"/>
      <c r="EM195" s="591"/>
      <c r="EN195" s="591"/>
      <c r="EO195" s="591"/>
      <c r="EP195" s="591"/>
      <c r="EQ195" s="591"/>
      <c r="ER195" s="591"/>
      <c r="ES195" s="591"/>
      <c r="ET195" s="591"/>
      <c r="EU195" s="591"/>
      <c r="EV195" s="591"/>
      <c r="EW195" s="591"/>
      <c r="EX195" s="591"/>
      <c r="EY195" s="591"/>
      <c r="EZ195" s="591"/>
      <c r="FA195" s="591"/>
      <c r="FB195" s="591"/>
      <c r="FC195" s="591"/>
      <c r="FD195" s="591"/>
      <c r="FE195" s="591"/>
      <c r="FF195" s="591"/>
      <c r="FG195" s="591"/>
      <c r="FH195" s="591"/>
      <c r="FI195" s="591"/>
      <c r="FJ195" s="591"/>
      <c r="FK195" s="591"/>
      <c r="FL195" s="591"/>
      <c r="FM195" s="591"/>
      <c r="FN195" s="591"/>
      <c r="FO195" s="591"/>
      <c r="FP195" s="591"/>
      <c r="FQ195" s="591"/>
      <c r="FR195" s="591"/>
      <c r="FS195" s="591"/>
      <c r="FT195" s="591"/>
      <c r="FU195" s="591"/>
      <c r="FV195" s="591"/>
      <c r="FW195" s="591"/>
      <c r="FX195" s="591"/>
      <c r="FY195" s="591"/>
      <c r="FZ195" s="591"/>
      <c r="GA195" s="591"/>
      <c r="GB195" s="591"/>
      <c r="GC195" s="591"/>
      <c r="GD195" s="591"/>
      <c r="GE195" s="591"/>
      <c r="GF195" s="591"/>
      <c r="GG195" s="591"/>
      <c r="GH195" s="591"/>
      <c r="GI195" s="591"/>
      <c r="GJ195" s="591"/>
      <c r="GK195" s="591"/>
      <c r="GL195" s="591"/>
      <c r="GM195" s="591"/>
      <c r="GN195" s="591"/>
      <c r="GO195" s="591"/>
      <c r="GP195" s="591"/>
      <c r="GQ195" s="591"/>
      <c r="GR195" s="591"/>
      <c r="GS195" s="591"/>
      <c r="GT195" s="591"/>
      <c r="GU195" s="591"/>
      <c r="GV195" s="591"/>
      <c r="GW195" s="591"/>
      <c r="GX195" s="591"/>
      <c r="GY195" s="591"/>
      <c r="GZ195" s="591"/>
      <c r="HA195" s="591"/>
      <c r="HB195" s="591"/>
      <c r="HC195" s="591"/>
      <c r="HD195" s="591"/>
      <c r="HE195" s="591"/>
      <c r="HF195" s="591"/>
      <c r="HG195" s="591"/>
      <c r="HH195" s="591"/>
      <c r="HI195" s="591"/>
      <c r="HJ195" s="591"/>
      <c r="HK195" s="591"/>
      <c r="HL195" s="591"/>
      <c r="HM195" s="591"/>
      <c r="HN195" s="591"/>
      <c r="HO195" s="591"/>
      <c r="HP195" s="591"/>
      <c r="HQ195" s="591"/>
      <c r="HR195" s="591"/>
      <c r="HS195" s="591"/>
      <c r="HT195" s="591"/>
      <c r="HU195" s="591"/>
      <c r="HV195" s="591"/>
      <c r="HW195" s="591"/>
      <c r="HX195" s="591"/>
      <c r="HY195" s="591"/>
      <c r="HZ195" s="591"/>
      <c r="IA195" s="591"/>
      <c r="IB195" s="591"/>
      <c r="IC195" s="591"/>
      <c r="ID195" s="591"/>
      <c r="IE195" s="591"/>
      <c r="IF195" s="591"/>
      <c r="IG195" s="591"/>
      <c r="IH195" s="591"/>
      <c r="II195" s="591"/>
      <c r="IJ195" s="591"/>
      <c r="IK195" s="591"/>
      <c r="IL195" s="591"/>
      <c r="IM195" s="591"/>
      <c r="IN195" s="353"/>
      <c r="IO195" s="353"/>
    </row>
    <row r="196" spans="1:249" s="619" customFormat="1" ht="16.5">
      <c r="A196" s="964"/>
      <c r="B196" s="669"/>
      <c r="C196" s="669"/>
      <c r="D196" s="594"/>
      <c r="E196" s="965"/>
      <c r="J196" s="591"/>
      <c r="K196" s="591"/>
      <c r="L196" s="591"/>
      <c r="M196" s="591"/>
      <c r="N196" s="591"/>
      <c r="O196" s="591"/>
      <c r="P196" s="591"/>
      <c r="Q196" s="591"/>
      <c r="R196" s="591"/>
      <c r="S196" s="591"/>
      <c r="T196" s="591"/>
      <c r="U196" s="591"/>
      <c r="V196" s="591"/>
      <c r="W196" s="591"/>
      <c r="X196" s="591"/>
      <c r="Y196" s="591"/>
      <c r="Z196" s="591"/>
      <c r="AA196" s="591"/>
      <c r="AB196" s="591"/>
      <c r="AC196" s="591"/>
      <c r="AD196" s="591"/>
      <c r="AE196" s="591"/>
      <c r="AF196" s="591"/>
      <c r="AG196" s="591"/>
      <c r="AH196" s="591"/>
      <c r="AI196" s="591"/>
      <c r="AJ196" s="591"/>
      <c r="AK196" s="591"/>
      <c r="AL196" s="591"/>
      <c r="AM196" s="591"/>
      <c r="AN196" s="591"/>
      <c r="AO196" s="591"/>
      <c r="AP196" s="591"/>
      <c r="AQ196" s="591"/>
      <c r="AR196" s="591"/>
      <c r="AS196" s="591"/>
      <c r="AT196" s="591"/>
      <c r="AU196" s="591"/>
      <c r="AV196" s="591"/>
      <c r="AW196" s="591"/>
      <c r="AX196" s="591"/>
      <c r="AY196" s="591"/>
      <c r="AZ196" s="591"/>
      <c r="BA196" s="591"/>
      <c r="BB196" s="591"/>
      <c r="BC196" s="591"/>
      <c r="BD196" s="591"/>
      <c r="BE196" s="591"/>
      <c r="BF196" s="591"/>
      <c r="BG196" s="591"/>
      <c r="BH196" s="591"/>
      <c r="BI196" s="591"/>
      <c r="BJ196" s="591"/>
      <c r="BK196" s="591"/>
      <c r="BL196" s="591"/>
      <c r="BM196" s="591"/>
      <c r="BN196" s="591"/>
      <c r="BO196" s="591"/>
      <c r="BP196" s="591"/>
      <c r="BQ196" s="591"/>
      <c r="BR196" s="591"/>
      <c r="BS196" s="591"/>
      <c r="BT196" s="591"/>
      <c r="BU196" s="591"/>
      <c r="BV196" s="591"/>
      <c r="BW196" s="591"/>
      <c r="BX196" s="591"/>
      <c r="BY196" s="591"/>
      <c r="BZ196" s="591"/>
      <c r="CA196" s="591"/>
      <c r="CB196" s="591"/>
      <c r="CC196" s="591"/>
      <c r="CD196" s="591"/>
      <c r="CE196" s="591"/>
      <c r="CF196" s="591"/>
      <c r="CG196" s="591"/>
      <c r="CH196" s="591"/>
      <c r="CI196" s="591"/>
      <c r="CJ196" s="591"/>
      <c r="CK196" s="591"/>
      <c r="CL196" s="591"/>
      <c r="CM196" s="591"/>
      <c r="CN196" s="591"/>
      <c r="CO196" s="591"/>
      <c r="CP196" s="591"/>
      <c r="CQ196" s="591"/>
      <c r="CR196" s="591"/>
      <c r="CS196" s="591"/>
      <c r="CT196" s="591"/>
      <c r="CU196" s="591"/>
      <c r="CV196" s="591"/>
      <c r="CW196" s="591"/>
      <c r="CX196" s="591"/>
      <c r="CY196" s="591"/>
      <c r="CZ196" s="591"/>
      <c r="DA196" s="591"/>
      <c r="DB196" s="591"/>
      <c r="DC196" s="591"/>
      <c r="DD196" s="591"/>
      <c r="DE196" s="591"/>
      <c r="DF196" s="591"/>
      <c r="DG196" s="591"/>
      <c r="DH196" s="591"/>
      <c r="DI196" s="591"/>
      <c r="DJ196" s="591"/>
      <c r="DK196" s="591"/>
      <c r="DL196" s="591"/>
      <c r="DM196" s="591"/>
      <c r="DN196" s="591"/>
      <c r="DO196" s="591"/>
      <c r="DP196" s="591"/>
      <c r="DQ196" s="591"/>
      <c r="DR196" s="591"/>
      <c r="DS196" s="591"/>
      <c r="DT196" s="591"/>
      <c r="DU196" s="591"/>
      <c r="DV196" s="591"/>
      <c r="DW196" s="591"/>
      <c r="DX196" s="591"/>
      <c r="DY196" s="591"/>
      <c r="DZ196" s="591"/>
      <c r="EA196" s="591"/>
      <c r="EB196" s="591"/>
      <c r="EC196" s="591"/>
      <c r="ED196" s="591"/>
      <c r="EE196" s="591"/>
      <c r="EF196" s="591"/>
      <c r="EG196" s="591"/>
      <c r="EH196" s="591"/>
      <c r="EI196" s="591"/>
      <c r="EJ196" s="591"/>
      <c r="EK196" s="591"/>
      <c r="EL196" s="591"/>
      <c r="EM196" s="591"/>
      <c r="EN196" s="591"/>
      <c r="EO196" s="591"/>
      <c r="EP196" s="591"/>
      <c r="EQ196" s="591"/>
      <c r="ER196" s="591"/>
      <c r="ES196" s="591"/>
      <c r="ET196" s="591"/>
      <c r="EU196" s="591"/>
      <c r="EV196" s="591"/>
      <c r="EW196" s="591"/>
      <c r="EX196" s="591"/>
      <c r="EY196" s="591"/>
      <c r="EZ196" s="591"/>
      <c r="FA196" s="591"/>
      <c r="FB196" s="591"/>
      <c r="FC196" s="591"/>
      <c r="FD196" s="591"/>
      <c r="FE196" s="591"/>
      <c r="FF196" s="591"/>
      <c r="FG196" s="591"/>
      <c r="FH196" s="591"/>
      <c r="FI196" s="591"/>
      <c r="FJ196" s="591"/>
      <c r="FK196" s="591"/>
      <c r="FL196" s="591"/>
      <c r="FM196" s="591"/>
      <c r="FN196" s="591"/>
      <c r="FO196" s="591"/>
      <c r="FP196" s="591"/>
      <c r="FQ196" s="591"/>
      <c r="FR196" s="591"/>
      <c r="FS196" s="591"/>
      <c r="FT196" s="591"/>
      <c r="FU196" s="591"/>
      <c r="FV196" s="591"/>
      <c r="FW196" s="591"/>
      <c r="FX196" s="591"/>
      <c r="FY196" s="591"/>
      <c r="FZ196" s="591"/>
      <c r="GA196" s="591"/>
      <c r="GB196" s="591"/>
      <c r="GC196" s="591"/>
      <c r="GD196" s="591"/>
      <c r="GE196" s="591"/>
      <c r="GF196" s="591"/>
      <c r="GG196" s="591"/>
      <c r="GH196" s="591"/>
      <c r="GI196" s="591"/>
      <c r="GJ196" s="591"/>
      <c r="GK196" s="591"/>
      <c r="GL196" s="591"/>
      <c r="GM196" s="591"/>
      <c r="GN196" s="591"/>
      <c r="GO196" s="591"/>
      <c r="GP196" s="591"/>
      <c r="GQ196" s="591"/>
      <c r="GR196" s="591"/>
      <c r="GS196" s="591"/>
      <c r="GT196" s="591"/>
      <c r="GU196" s="591"/>
      <c r="GV196" s="591"/>
      <c r="GW196" s="591"/>
      <c r="GX196" s="591"/>
      <c r="GY196" s="591"/>
      <c r="GZ196" s="591"/>
      <c r="HA196" s="591"/>
      <c r="HB196" s="591"/>
      <c r="HC196" s="591"/>
      <c r="HD196" s="591"/>
      <c r="HE196" s="591"/>
      <c r="HF196" s="591"/>
      <c r="HG196" s="591"/>
      <c r="HH196" s="591"/>
      <c r="HI196" s="591"/>
      <c r="HJ196" s="591"/>
      <c r="HK196" s="591"/>
      <c r="HL196" s="591"/>
      <c r="HM196" s="591"/>
      <c r="HN196" s="591"/>
      <c r="HO196" s="591"/>
      <c r="HP196" s="591"/>
      <c r="HQ196" s="591"/>
      <c r="HR196" s="591"/>
      <c r="HS196" s="591"/>
      <c r="HT196" s="591"/>
      <c r="HU196" s="591"/>
      <c r="HV196" s="591"/>
      <c r="HW196" s="591"/>
      <c r="HX196" s="591"/>
      <c r="HY196" s="591"/>
      <c r="HZ196" s="591"/>
      <c r="IA196" s="591"/>
      <c r="IB196" s="591"/>
      <c r="IC196" s="591"/>
      <c r="ID196" s="591"/>
      <c r="IE196" s="591"/>
      <c r="IF196" s="591"/>
      <c r="IG196" s="591"/>
      <c r="IH196" s="591"/>
      <c r="II196" s="591"/>
      <c r="IJ196" s="591"/>
      <c r="IK196" s="591"/>
      <c r="IL196" s="591"/>
      <c r="IM196" s="591"/>
      <c r="IN196" s="353"/>
      <c r="IO196" s="353"/>
    </row>
    <row r="197" spans="1:249" s="619" customFormat="1" ht="16.5">
      <c r="A197" s="964"/>
      <c r="B197" s="669"/>
      <c r="C197" s="669"/>
      <c r="D197" s="594"/>
      <c r="E197" s="965"/>
      <c r="J197" s="591"/>
      <c r="K197" s="591"/>
      <c r="L197" s="591"/>
      <c r="M197" s="591"/>
      <c r="N197" s="591"/>
      <c r="O197" s="591"/>
      <c r="P197" s="591"/>
      <c r="Q197" s="591"/>
      <c r="R197" s="591"/>
      <c r="S197" s="591"/>
      <c r="T197" s="591"/>
      <c r="U197" s="591"/>
      <c r="V197" s="591"/>
      <c r="W197" s="591"/>
      <c r="X197" s="591"/>
      <c r="Y197" s="591"/>
      <c r="Z197" s="591"/>
      <c r="AA197" s="591"/>
      <c r="AB197" s="591"/>
      <c r="AC197" s="591"/>
      <c r="AD197" s="591"/>
      <c r="AE197" s="591"/>
      <c r="AF197" s="591"/>
      <c r="AG197" s="591"/>
      <c r="AH197" s="591"/>
      <c r="AI197" s="591"/>
      <c r="AJ197" s="591"/>
      <c r="AK197" s="591"/>
      <c r="AL197" s="591"/>
      <c r="AM197" s="591"/>
      <c r="AN197" s="591"/>
      <c r="AO197" s="591"/>
      <c r="AP197" s="591"/>
      <c r="AQ197" s="591"/>
      <c r="AR197" s="591"/>
      <c r="AS197" s="591"/>
      <c r="AT197" s="591"/>
      <c r="AU197" s="591"/>
      <c r="AV197" s="591"/>
      <c r="AW197" s="591"/>
      <c r="AX197" s="591"/>
      <c r="AY197" s="591"/>
      <c r="AZ197" s="591"/>
      <c r="BA197" s="591"/>
      <c r="BB197" s="591"/>
      <c r="BC197" s="591"/>
      <c r="BD197" s="591"/>
      <c r="BE197" s="591"/>
      <c r="BF197" s="591"/>
      <c r="BG197" s="591"/>
      <c r="BH197" s="591"/>
      <c r="BI197" s="591"/>
      <c r="BJ197" s="591"/>
      <c r="BK197" s="591"/>
      <c r="BL197" s="591"/>
      <c r="BM197" s="591"/>
      <c r="BN197" s="591"/>
      <c r="BO197" s="591"/>
      <c r="BP197" s="591"/>
      <c r="BQ197" s="591"/>
      <c r="BR197" s="591"/>
      <c r="BS197" s="591"/>
      <c r="BT197" s="591"/>
      <c r="BU197" s="591"/>
      <c r="BV197" s="591"/>
      <c r="BW197" s="591"/>
      <c r="BX197" s="591"/>
      <c r="BY197" s="591"/>
      <c r="BZ197" s="591"/>
      <c r="CA197" s="591"/>
      <c r="CB197" s="591"/>
      <c r="CC197" s="591"/>
      <c r="CD197" s="591"/>
      <c r="CE197" s="591"/>
      <c r="CF197" s="591"/>
      <c r="CG197" s="591"/>
      <c r="CH197" s="591"/>
      <c r="CI197" s="591"/>
      <c r="CJ197" s="591"/>
      <c r="CK197" s="591"/>
      <c r="CL197" s="591"/>
      <c r="CM197" s="591"/>
      <c r="CN197" s="591"/>
      <c r="CO197" s="591"/>
      <c r="CP197" s="591"/>
      <c r="CQ197" s="591"/>
      <c r="CR197" s="591"/>
      <c r="CS197" s="591"/>
      <c r="CT197" s="591"/>
      <c r="CU197" s="591"/>
      <c r="CV197" s="591"/>
      <c r="CW197" s="591"/>
      <c r="CX197" s="591"/>
      <c r="CY197" s="591"/>
      <c r="CZ197" s="591"/>
      <c r="DA197" s="591"/>
      <c r="DB197" s="591"/>
      <c r="DC197" s="591"/>
      <c r="DD197" s="591"/>
      <c r="DE197" s="591"/>
      <c r="DF197" s="591"/>
      <c r="DG197" s="591"/>
      <c r="DH197" s="591"/>
      <c r="DI197" s="591"/>
      <c r="DJ197" s="591"/>
      <c r="DK197" s="591"/>
      <c r="DL197" s="591"/>
      <c r="DM197" s="591"/>
      <c r="DN197" s="591"/>
      <c r="DO197" s="591"/>
      <c r="DP197" s="591"/>
      <c r="DQ197" s="591"/>
      <c r="DR197" s="591"/>
      <c r="DS197" s="591"/>
      <c r="DT197" s="591"/>
      <c r="DU197" s="591"/>
      <c r="DV197" s="591"/>
      <c r="DW197" s="591"/>
      <c r="DX197" s="591"/>
      <c r="DY197" s="591"/>
      <c r="DZ197" s="591"/>
      <c r="EA197" s="591"/>
      <c r="EB197" s="591"/>
      <c r="EC197" s="591"/>
      <c r="ED197" s="591"/>
      <c r="EE197" s="591"/>
      <c r="EF197" s="591"/>
      <c r="EG197" s="591"/>
      <c r="EH197" s="591"/>
      <c r="EI197" s="591"/>
      <c r="EJ197" s="591"/>
      <c r="EK197" s="591"/>
      <c r="EL197" s="591"/>
      <c r="EM197" s="591"/>
      <c r="EN197" s="591"/>
      <c r="EO197" s="591"/>
      <c r="EP197" s="591"/>
      <c r="EQ197" s="591"/>
      <c r="ER197" s="591"/>
      <c r="ES197" s="591"/>
      <c r="ET197" s="591"/>
      <c r="EU197" s="591"/>
      <c r="EV197" s="591"/>
      <c r="EW197" s="591"/>
      <c r="EX197" s="591"/>
      <c r="EY197" s="591"/>
      <c r="EZ197" s="591"/>
      <c r="FA197" s="591"/>
      <c r="FB197" s="591"/>
      <c r="FC197" s="591"/>
      <c r="FD197" s="591"/>
      <c r="FE197" s="591"/>
      <c r="FF197" s="591"/>
      <c r="FG197" s="591"/>
      <c r="FH197" s="591"/>
      <c r="FI197" s="591"/>
      <c r="FJ197" s="591"/>
      <c r="FK197" s="591"/>
      <c r="FL197" s="591"/>
      <c r="FM197" s="591"/>
      <c r="FN197" s="591"/>
      <c r="FO197" s="591"/>
      <c r="FP197" s="591"/>
      <c r="FQ197" s="591"/>
      <c r="FR197" s="591"/>
      <c r="FS197" s="591"/>
      <c r="FT197" s="591"/>
      <c r="FU197" s="591"/>
      <c r="FV197" s="591"/>
      <c r="FW197" s="591"/>
      <c r="FX197" s="591"/>
      <c r="FY197" s="591"/>
      <c r="FZ197" s="591"/>
      <c r="GA197" s="591"/>
      <c r="GB197" s="591"/>
      <c r="GC197" s="591"/>
      <c r="GD197" s="591"/>
      <c r="GE197" s="591"/>
      <c r="GF197" s="591"/>
      <c r="GG197" s="591"/>
      <c r="GH197" s="591"/>
      <c r="GI197" s="591"/>
      <c r="GJ197" s="591"/>
      <c r="GK197" s="591"/>
      <c r="GL197" s="591"/>
      <c r="GM197" s="591"/>
      <c r="GN197" s="591"/>
      <c r="GO197" s="591"/>
      <c r="GP197" s="591"/>
      <c r="GQ197" s="591"/>
      <c r="GR197" s="591"/>
      <c r="GS197" s="591"/>
      <c r="GT197" s="591"/>
      <c r="GU197" s="591"/>
      <c r="GV197" s="591"/>
      <c r="GW197" s="591"/>
      <c r="GX197" s="591"/>
      <c r="GY197" s="591"/>
      <c r="GZ197" s="591"/>
      <c r="HA197" s="591"/>
      <c r="HB197" s="591"/>
      <c r="HC197" s="591"/>
      <c r="HD197" s="591"/>
      <c r="HE197" s="591"/>
      <c r="HF197" s="591"/>
      <c r="HG197" s="591"/>
      <c r="HH197" s="591"/>
      <c r="HI197" s="591"/>
      <c r="HJ197" s="591"/>
      <c r="HK197" s="591"/>
      <c r="HL197" s="591"/>
      <c r="HM197" s="591"/>
      <c r="HN197" s="591"/>
      <c r="HO197" s="591"/>
      <c r="HP197" s="591"/>
      <c r="HQ197" s="591"/>
      <c r="HR197" s="591"/>
      <c r="HS197" s="591"/>
      <c r="HT197" s="591"/>
      <c r="HU197" s="591"/>
      <c r="HV197" s="591"/>
      <c r="HW197" s="591"/>
      <c r="HX197" s="591"/>
      <c r="HY197" s="591"/>
      <c r="HZ197" s="591"/>
      <c r="IA197" s="591"/>
      <c r="IB197" s="591"/>
      <c r="IC197" s="591"/>
      <c r="ID197" s="591"/>
      <c r="IE197" s="591"/>
      <c r="IF197" s="591"/>
      <c r="IG197" s="591"/>
      <c r="IH197" s="591"/>
      <c r="II197" s="591"/>
      <c r="IJ197" s="591"/>
      <c r="IK197" s="591"/>
      <c r="IL197" s="591"/>
      <c r="IM197" s="591"/>
      <c r="IN197" s="353"/>
      <c r="IO197" s="353"/>
    </row>
    <row r="198" spans="1:249" s="619" customFormat="1" ht="16.5">
      <c r="A198" s="964"/>
      <c r="B198" s="669"/>
      <c r="C198" s="669"/>
      <c r="D198" s="594"/>
      <c r="E198" s="965"/>
      <c r="J198" s="591"/>
      <c r="K198" s="591"/>
      <c r="L198" s="591"/>
      <c r="M198" s="591"/>
      <c r="N198" s="591"/>
      <c r="O198" s="591"/>
      <c r="P198" s="591"/>
      <c r="Q198" s="591"/>
      <c r="R198" s="591"/>
      <c r="S198" s="591"/>
      <c r="T198" s="591"/>
      <c r="U198" s="591"/>
      <c r="V198" s="591"/>
      <c r="W198" s="591"/>
      <c r="X198" s="591"/>
      <c r="Y198" s="591"/>
      <c r="Z198" s="591"/>
      <c r="AA198" s="591"/>
      <c r="AB198" s="591"/>
      <c r="AC198" s="591"/>
      <c r="AD198" s="591"/>
      <c r="AE198" s="591"/>
      <c r="AF198" s="591"/>
      <c r="AG198" s="591"/>
      <c r="AH198" s="591"/>
      <c r="AI198" s="591"/>
      <c r="AJ198" s="591"/>
      <c r="AK198" s="591"/>
      <c r="AL198" s="591"/>
      <c r="AM198" s="591"/>
      <c r="AN198" s="591"/>
      <c r="AO198" s="591"/>
      <c r="AP198" s="591"/>
      <c r="AQ198" s="591"/>
      <c r="AR198" s="591"/>
      <c r="AS198" s="591"/>
      <c r="AT198" s="591"/>
      <c r="AU198" s="591"/>
      <c r="AV198" s="591"/>
      <c r="AW198" s="591"/>
      <c r="AX198" s="591"/>
      <c r="AY198" s="591"/>
      <c r="AZ198" s="591"/>
      <c r="BA198" s="591"/>
      <c r="BB198" s="591"/>
      <c r="BC198" s="591"/>
      <c r="BD198" s="591"/>
      <c r="BE198" s="591"/>
      <c r="BF198" s="591"/>
      <c r="BG198" s="591"/>
      <c r="BH198" s="591"/>
      <c r="BI198" s="591"/>
      <c r="BJ198" s="591"/>
      <c r="BK198" s="591"/>
      <c r="BL198" s="591"/>
      <c r="BM198" s="591"/>
      <c r="BN198" s="591"/>
      <c r="BO198" s="591"/>
      <c r="BP198" s="591"/>
      <c r="BQ198" s="591"/>
      <c r="BR198" s="591"/>
      <c r="BS198" s="591"/>
      <c r="BT198" s="591"/>
      <c r="BU198" s="591"/>
      <c r="BV198" s="591"/>
      <c r="BW198" s="591"/>
      <c r="BX198" s="591"/>
      <c r="BY198" s="591"/>
      <c r="BZ198" s="591"/>
      <c r="CA198" s="591"/>
      <c r="CB198" s="591"/>
      <c r="CC198" s="591"/>
      <c r="CD198" s="591"/>
      <c r="CE198" s="591"/>
      <c r="CF198" s="591"/>
      <c r="CG198" s="591"/>
      <c r="CH198" s="591"/>
      <c r="CI198" s="591"/>
      <c r="CJ198" s="591"/>
      <c r="CK198" s="591"/>
      <c r="CL198" s="591"/>
      <c r="CM198" s="591"/>
      <c r="CN198" s="591"/>
      <c r="CO198" s="591"/>
      <c r="CP198" s="591"/>
      <c r="CQ198" s="591"/>
      <c r="CR198" s="591"/>
      <c r="CS198" s="591"/>
      <c r="CT198" s="591"/>
      <c r="CU198" s="591"/>
      <c r="CV198" s="591"/>
      <c r="CW198" s="591"/>
      <c r="CX198" s="591"/>
      <c r="CY198" s="591"/>
      <c r="CZ198" s="591"/>
      <c r="DA198" s="591"/>
      <c r="DB198" s="591"/>
      <c r="DC198" s="591"/>
      <c r="DD198" s="591"/>
      <c r="DE198" s="591"/>
      <c r="DF198" s="591"/>
      <c r="DG198" s="591"/>
      <c r="DH198" s="591"/>
      <c r="DI198" s="591"/>
      <c r="DJ198" s="591"/>
      <c r="DK198" s="591"/>
      <c r="DL198" s="591"/>
      <c r="DM198" s="591"/>
      <c r="DN198" s="591"/>
      <c r="DO198" s="591"/>
      <c r="DP198" s="591"/>
      <c r="DQ198" s="591"/>
      <c r="DR198" s="591"/>
      <c r="DS198" s="591"/>
      <c r="DT198" s="591"/>
      <c r="DU198" s="591"/>
      <c r="DV198" s="591"/>
      <c r="DW198" s="591"/>
      <c r="DX198" s="591"/>
      <c r="DY198" s="591"/>
      <c r="DZ198" s="591"/>
      <c r="EA198" s="591"/>
      <c r="EB198" s="591"/>
      <c r="EC198" s="591"/>
      <c r="ED198" s="591"/>
      <c r="EE198" s="591"/>
      <c r="EF198" s="591"/>
      <c r="EG198" s="591"/>
      <c r="EH198" s="591"/>
      <c r="EI198" s="591"/>
      <c r="EJ198" s="591"/>
      <c r="EK198" s="591"/>
      <c r="EL198" s="591"/>
      <c r="EM198" s="591"/>
      <c r="EN198" s="591"/>
      <c r="EO198" s="591"/>
      <c r="EP198" s="591"/>
      <c r="EQ198" s="591"/>
      <c r="ER198" s="591"/>
      <c r="ES198" s="591"/>
      <c r="ET198" s="591"/>
      <c r="EU198" s="591"/>
      <c r="EV198" s="591"/>
      <c r="EW198" s="591"/>
      <c r="EX198" s="591"/>
      <c r="EY198" s="591"/>
      <c r="EZ198" s="591"/>
      <c r="FA198" s="591"/>
      <c r="FB198" s="591"/>
      <c r="FC198" s="591"/>
      <c r="FD198" s="591"/>
      <c r="FE198" s="591"/>
      <c r="FF198" s="591"/>
      <c r="FG198" s="591"/>
      <c r="FH198" s="591"/>
      <c r="FI198" s="591"/>
      <c r="FJ198" s="591"/>
      <c r="FK198" s="591"/>
      <c r="FL198" s="591"/>
      <c r="FM198" s="591"/>
      <c r="FN198" s="591"/>
      <c r="FO198" s="591"/>
      <c r="FP198" s="591"/>
      <c r="FQ198" s="591"/>
      <c r="FR198" s="591"/>
      <c r="FS198" s="591"/>
      <c r="FT198" s="591"/>
      <c r="FU198" s="591"/>
      <c r="FV198" s="591"/>
      <c r="FW198" s="591"/>
      <c r="FX198" s="591"/>
      <c r="FY198" s="591"/>
      <c r="FZ198" s="591"/>
      <c r="GA198" s="591"/>
      <c r="GB198" s="591"/>
      <c r="GC198" s="591"/>
      <c r="GD198" s="591"/>
      <c r="GE198" s="591"/>
      <c r="GF198" s="591"/>
      <c r="GG198" s="591"/>
      <c r="GH198" s="591"/>
      <c r="GI198" s="591"/>
      <c r="GJ198" s="591"/>
      <c r="GK198" s="591"/>
      <c r="GL198" s="591"/>
      <c r="GM198" s="591"/>
      <c r="GN198" s="591"/>
      <c r="GO198" s="591"/>
      <c r="GP198" s="591"/>
      <c r="GQ198" s="591"/>
      <c r="GR198" s="591"/>
      <c r="GS198" s="591"/>
      <c r="GT198" s="591"/>
      <c r="GU198" s="591"/>
      <c r="GV198" s="591"/>
      <c r="GW198" s="591"/>
      <c r="GX198" s="591"/>
      <c r="GY198" s="591"/>
      <c r="GZ198" s="591"/>
      <c r="HA198" s="591"/>
      <c r="HB198" s="591"/>
      <c r="HC198" s="591"/>
      <c r="HD198" s="591"/>
      <c r="HE198" s="591"/>
      <c r="HF198" s="591"/>
      <c r="HG198" s="591"/>
      <c r="HH198" s="591"/>
      <c r="HI198" s="591"/>
      <c r="HJ198" s="591"/>
      <c r="HK198" s="591"/>
      <c r="HL198" s="591"/>
      <c r="HM198" s="591"/>
      <c r="HN198" s="591"/>
      <c r="HO198" s="591"/>
      <c r="HP198" s="591"/>
      <c r="HQ198" s="591"/>
      <c r="HR198" s="591"/>
      <c r="HS198" s="591"/>
      <c r="HT198" s="591"/>
      <c r="HU198" s="591"/>
      <c r="HV198" s="591"/>
      <c r="HW198" s="591"/>
      <c r="HX198" s="591"/>
      <c r="HY198" s="591"/>
      <c r="HZ198" s="591"/>
      <c r="IA198" s="591"/>
      <c r="IB198" s="591"/>
      <c r="IC198" s="591"/>
      <c r="ID198" s="591"/>
      <c r="IE198" s="591"/>
      <c r="IF198" s="591"/>
      <c r="IG198" s="591"/>
      <c r="IH198" s="591"/>
      <c r="II198" s="591"/>
      <c r="IJ198" s="591"/>
      <c r="IK198" s="591"/>
      <c r="IL198" s="591"/>
      <c r="IM198" s="591"/>
      <c r="IN198" s="353"/>
      <c r="IO198" s="353"/>
    </row>
    <row r="199" spans="1:249" s="619" customFormat="1" ht="16.5">
      <c r="A199" s="964"/>
      <c r="B199" s="669"/>
      <c r="C199" s="669"/>
      <c r="D199" s="594"/>
      <c r="E199" s="965"/>
      <c r="J199" s="591"/>
      <c r="K199" s="591"/>
      <c r="L199" s="591"/>
      <c r="M199" s="591"/>
      <c r="N199" s="591"/>
      <c r="O199" s="591"/>
      <c r="P199" s="591"/>
      <c r="Q199" s="591"/>
      <c r="R199" s="591"/>
      <c r="S199" s="591"/>
      <c r="T199" s="591"/>
      <c r="U199" s="591"/>
      <c r="V199" s="591"/>
      <c r="W199" s="591"/>
      <c r="X199" s="591"/>
      <c r="Y199" s="591"/>
      <c r="Z199" s="591"/>
      <c r="AA199" s="591"/>
      <c r="AB199" s="591"/>
      <c r="AC199" s="591"/>
      <c r="AD199" s="591"/>
      <c r="AE199" s="591"/>
      <c r="AF199" s="591"/>
      <c r="AG199" s="591"/>
      <c r="AH199" s="591"/>
      <c r="AI199" s="591"/>
      <c r="AJ199" s="591"/>
      <c r="AK199" s="591"/>
      <c r="AL199" s="591"/>
      <c r="AM199" s="591"/>
      <c r="AN199" s="591"/>
      <c r="AO199" s="591"/>
      <c r="AP199" s="591"/>
      <c r="AQ199" s="591"/>
      <c r="AR199" s="591"/>
      <c r="AS199" s="591"/>
      <c r="AT199" s="591"/>
      <c r="AU199" s="591"/>
      <c r="AV199" s="591"/>
      <c r="AW199" s="591"/>
      <c r="AX199" s="591"/>
      <c r="AY199" s="591"/>
      <c r="AZ199" s="591"/>
      <c r="BA199" s="591"/>
      <c r="BB199" s="591"/>
      <c r="BC199" s="591"/>
      <c r="BD199" s="591"/>
      <c r="BE199" s="591"/>
      <c r="BF199" s="591"/>
      <c r="BG199" s="591"/>
      <c r="BH199" s="591"/>
      <c r="BI199" s="591"/>
      <c r="BJ199" s="591"/>
      <c r="BK199" s="591"/>
      <c r="BL199" s="591"/>
      <c r="BM199" s="591"/>
      <c r="BN199" s="591"/>
      <c r="BO199" s="591"/>
      <c r="BP199" s="591"/>
      <c r="BQ199" s="591"/>
      <c r="BR199" s="591"/>
      <c r="BS199" s="591"/>
      <c r="BT199" s="591"/>
      <c r="BU199" s="591"/>
      <c r="BV199" s="591"/>
      <c r="BW199" s="591"/>
      <c r="BX199" s="591"/>
      <c r="BY199" s="591"/>
      <c r="BZ199" s="591"/>
      <c r="CA199" s="591"/>
      <c r="CB199" s="591"/>
      <c r="CC199" s="591"/>
      <c r="CD199" s="591"/>
      <c r="CE199" s="591"/>
      <c r="CF199" s="591"/>
      <c r="CG199" s="591"/>
      <c r="CH199" s="591"/>
      <c r="CI199" s="591"/>
      <c r="CJ199" s="591"/>
      <c r="CK199" s="591"/>
      <c r="CL199" s="591"/>
      <c r="CM199" s="591"/>
      <c r="CN199" s="591"/>
      <c r="CO199" s="591"/>
      <c r="CP199" s="591"/>
      <c r="CQ199" s="591"/>
      <c r="CR199" s="591"/>
      <c r="CS199" s="591"/>
      <c r="CT199" s="591"/>
      <c r="CU199" s="591"/>
      <c r="CV199" s="591"/>
      <c r="CW199" s="591"/>
      <c r="CX199" s="591"/>
      <c r="CY199" s="591"/>
      <c r="CZ199" s="591"/>
      <c r="DA199" s="591"/>
      <c r="DB199" s="591"/>
      <c r="DC199" s="591"/>
      <c r="DD199" s="591"/>
      <c r="DE199" s="591"/>
      <c r="DF199" s="591"/>
      <c r="DG199" s="591"/>
      <c r="DH199" s="591"/>
      <c r="DI199" s="591"/>
      <c r="DJ199" s="591"/>
      <c r="DK199" s="591"/>
      <c r="DL199" s="591"/>
      <c r="DM199" s="591"/>
      <c r="DN199" s="591"/>
      <c r="DO199" s="591"/>
      <c r="DP199" s="591"/>
      <c r="DQ199" s="591"/>
      <c r="DR199" s="591"/>
      <c r="DS199" s="591"/>
      <c r="DT199" s="591"/>
      <c r="DU199" s="591"/>
      <c r="DV199" s="591"/>
      <c r="DW199" s="591"/>
      <c r="DX199" s="591"/>
      <c r="DY199" s="591"/>
      <c r="DZ199" s="591"/>
      <c r="EA199" s="591"/>
      <c r="EB199" s="591"/>
      <c r="EC199" s="591"/>
      <c r="ED199" s="591"/>
      <c r="EE199" s="591"/>
      <c r="EF199" s="591"/>
      <c r="EG199" s="591"/>
      <c r="EH199" s="591"/>
      <c r="EI199" s="591"/>
      <c r="EJ199" s="591"/>
      <c r="EK199" s="591"/>
      <c r="EL199" s="591"/>
      <c r="EM199" s="591"/>
      <c r="EN199" s="591"/>
      <c r="EO199" s="591"/>
      <c r="EP199" s="591"/>
      <c r="EQ199" s="591"/>
      <c r="ER199" s="591"/>
      <c r="ES199" s="591"/>
      <c r="ET199" s="591"/>
      <c r="EU199" s="591"/>
      <c r="EV199" s="591"/>
      <c r="EW199" s="591"/>
      <c r="EX199" s="591"/>
      <c r="EY199" s="591"/>
      <c r="EZ199" s="591"/>
      <c r="FA199" s="591"/>
      <c r="FB199" s="591"/>
      <c r="FC199" s="591"/>
      <c r="FD199" s="591"/>
      <c r="FE199" s="591"/>
      <c r="FF199" s="591"/>
      <c r="FG199" s="591"/>
      <c r="FH199" s="591"/>
      <c r="FI199" s="591"/>
      <c r="FJ199" s="591"/>
      <c r="FK199" s="591"/>
      <c r="FL199" s="591"/>
      <c r="FM199" s="591"/>
      <c r="FN199" s="591"/>
      <c r="FO199" s="591"/>
      <c r="FP199" s="591"/>
      <c r="FQ199" s="591"/>
      <c r="FR199" s="591"/>
      <c r="FS199" s="591"/>
      <c r="FT199" s="591"/>
      <c r="FU199" s="591"/>
      <c r="FV199" s="591"/>
      <c r="FW199" s="591"/>
      <c r="FX199" s="591"/>
      <c r="FY199" s="591"/>
      <c r="FZ199" s="591"/>
      <c r="GA199" s="591"/>
      <c r="GB199" s="591"/>
      <c r="GC199" s="591"/>
      <c r="GD199" s="591"/>
      <c r="GE199" s="591"/>
      <c r="GF199" s="591"/>
      <c r="GG199" s="591"/>
      <c r="GH199" s="591"/>
      <c r="GI199" s="591"/>
      <c r="GJ199" s="591"/>
      <c r="GK199" s="591"/>
      <c r="GL199" s="591"/>
      <c r="GM199" s="591"/>
      <c r="GN199" s="591"/>
      <c r="GO199" s="591"/>
      <c r="GP199" s="591"/>
      <c r="GQ199" s="591"/>
      <c r="GR199" s="591"/>
      <c r="GS199" s="591"/>
      <c r="GT199" s="591"/>
      <c r="GU199" s="591"/>
      <c r="GV199" s="591"/>
      <c r="GW199" s="591"/>
      <c r="GX199" s="591"/>
      <c r="GY199" s="591"/>
      <c r="GZ199" s="591"/>
      <c r="HA199" s="591"/>
      <c r="HB199" s="591"/>
      <c r="HC199" s="591"/>
      <c r="HD199" s="591"/>
      <c r="HE199" s="591"/>
      <c r="HF199" s="591"/>
      <c r="HG199" s="591"/>
      <c r="HH199" s="591"/>
      <c r="HI199" s="591"/>
      <c r="HJ199" s="591"/>
      <c r="HK199" s="591"/>
      <c r="HL199" s="591"/>
      <c r="HM199" s="591"/>
      <c r="HN199" s="591"/>
      <c r="HO199" s="591"/>
      <c r="HP199" s="591"/>
      <c r="HQ199" s="591"/>
      <c r="HR199" s="591"/>
      <c r="HS199" s="591"/>
      <c r="HT199" s="591"/>
      <c r="HU199" s="591"/>
      <c r="HV199" s="591"/>
      <c r="HW199" s="591"/>
      <c r="HX199" s="591"/>
      <c r="HY199" s="591"/>
      <c r="HZ199" s="591"/>
      <c r="IA199" s="591"/>
      <c r="IB199" s="591"/>
      <c r="IC199" s="591"/>
      <c r="ID199" s="591"/>
      <c r="IE199" s="591"/>
      <c r="IF199" s="591"/>
      <c r="IG199" s="591"/>
      <c r="IH199" s="591"/>
      <c r="II199" s="591"/>
      <c r="IJ199" s="591"/>
      <c r="IK199" s="591"/>
      <c r="IL199" s="591"/>
      <c r="IM199" s="591"/>
      <c r="IN199" s="353"/>
      <c r="IO199" s="353"/>
    </row>
    <row r="200" spans="1:249" s="619" customFormat="1" ht="16.5">
      <c r="A200" s="964"/>
      <c r="B200" s="669"/>
      <c r="C200" s="669"/>
      <c r="D200" s="594"/>
      <c r="E200" s="965"/>
      <c r="J200" s="591"/>
      <c r="K200" s="591"/>
      <c r="L200" s="591"/>
      <c r="M200" s="591"/>
      <c r="N200" s="591"/>
      <c r="O200" s="591"/>
      <c r="P200" s="591"/>
      <c r="Q200" s="591"/>
      <c r="R200" s="591"/>
      <c r="S200" s="591"/>
      <c r="T200" s="591"/>
      <c r="U200" s="591"/>
      <c r="V200" s="591"/>
      <c r="W200" s="591"/>
      <c r="X200" s="591"/>
      <c r="Y200" s="591"/>
      <c r="Z200" s="591"/>
      <c r="AA200" s="591"/>
      <c r="AB200" s="591"/>
      <c r="AC200" s="591"/>
      <c r="AD200" s="591"/>
      <c r="AE200" s="591"/>
      <c r="AF200" s="591"/>
      <c r="AG200" s="591"/>
      <c r="AH200" s="591"/>
      <c r="AI200" s="591"/>
      <c r="AJ200" s="591"/>
      <c r="AK200" s="591"/>
      <c r="AL200" s="591"/>
      <c r="AM200" s="591"/>
      <c r="AN200" s="591"/>
      <c r="AO200" s="591"/>
      <c r="AP200" s="591"/>
      <c r="AQ200" s="591"/>
      <c r="AR200" s="591"/>
      <c r="AS200" s="591"/>
      <c r="AT200" s="591"/>
      <c r="AU200" s="591"/>
      <c r="AV200" s="591"/>
      <c r="AW200" s="591"/>
      <c r="AX200" s="591"/>
      <c r="AY200" s="591"/>
      <c r="AZ200" s="591"/>
      <c r="BA200" s="591"/>
      <c r="BB200" s="591"/>
      <c r="BC200" s="591"/>
      <c r="BD200" s="591"/>
      <c r="BE200" s="591"/>
      <c r="BF200" s="591"/>
      <c r="BG200" s="591"/>
      <c r="BH200" s="591"/>
      <c r="BI200" s="591"/>
      <c r="BJ200" s="591"/>
      <c r="BK200" s="591"/>
      <c r="BL200" s="591"/>
      <c r="BM200" s="591"/>
      <c r="BN200" s="591"/>
      <c r="BO200" s="591"/>
      <c r="BP200" s="591"/>
      <c r="BQ200" s="591"/>
      <c r="BR200" s="591"/>
      <c r="BS200" s="591"/>
      <c r="BT200" s="591"/>
      <c r="BU200" s="591"/>
      <c r="BV200" s="591"/>
      <c r="BW200" s="591"/>
      <c r="BX200" s="591"/>
      <c r="BY200" s="591"/>
      <c r="BZ200" s="591"/>
      <c r="CA200" s="591"/>
      <c r="CB200" s="591"/>
      <c r="CC200" s="591"/>
      <c r="CD200" s="591"/>
      <c r="CE200" s="591"/>
      <c r="CF200" s="591"/>
      <c r="CG200" s="591"/>
      <c r="CH200" s="591"/>
      <c r="CI200" s="591"/>
      <c r="CJ200" s="591"/>
      <c r="CK200" s="591"/>
      <c r="CL200" s="591"/>
      <c r="CM200" s="591"/>
      <c r="CN200" s="591"/>
      <c r="CO200" s="591"/>
      <c r="CP200" s="591"/>
      <c r="CQ200" s="591"/>
      <c r="CR200" s="591"/>
      <c r="CS200" s="591"/>
      <c r="CT200" s="591"/>
      <c r="CU200" s="591"/>
      <c r="CV200" s="591"/>
      <c r="CW200" s="591"/>
      <c r="CX200" s="591"/>
      <c r="CY200" s="591"/>
      <c r="CZ200" s="591"/>
      <c r="DA200" s="591"/>
      <c r="DB200" s="591"/>
      <c r="DC200" s="591"/>
      <c r="DD200" s="591"/>
      <c r="DE200" s="591"/>
      <c r="DF200" s="591"/>
      <c r="DG200" s="591"/>
      <c r="DH200" s="591"/>
      <c r="DI200" s="591"/>
      <c r="DJ200" s="591"/>
      <c r="DK200" s="591"/>
      <c r="DL200" s="591"/>
      <c r="DM200" s="591"/>
      <c r="DN200" s="591"/>
      <c r="DO200" s="591"/>
      <c r="DP200" s="591"/>
      <c r="DQ200" s="591"/>
      <c r="DR200" s="591"/>
      <c r="DS200" s="591"/>
      <c r="DT200" s="591"/>
      <c r="DU200" s="591"/>
      <c r="DV200" s="591"/>
      <c r="DW200" s="591"/>
      <c r="DX200" s="591"/>
      <c r="DY200" s="591"/>
      <c r="DZ200" s="591"/>
      <c r="EA200" s="591"/>
      <c r="EB200" s="591"/>
      <c r="EC200" s="591"/>
      <c r="ED200" s="591"/>
      <c r="EE200" s="591"/>
      <c r="EF200" s="591"/>
      <c r="EG200" s="591"/>
      <c r="EH200" s="591"/>
      <c r="EI200" s="591"/>
      <c r="EJ200" s="591"/>
      <c r="EK200" s="591"/>
      <c r="EL200" s="591"/>
      <c r="EM200" s="591"/>
      <c r="EN200" s="591"/>
      <c r="EO200" s="591"/>
      <c r="EP200" s="591"/>
      <c r="EQ200" s="591"/>
      <c r="ER200" s="591"/>
      <c r="ES200" s="591"/>
      <c r="ET200" s="591"/>
      <c r="EU200" s="591"/>
      <c r="EV200" s="591"/>
      <c r="EW200" s="591"/>
      <c r="EX200" s="591"/>
      <c r="EY200" s="591"/>
      <c r="EZ200" s="591"/>
      <c r="FA200" s="591"/>
      <c r="FB200" s="591"/>
      <c r="FC200" s="591"/>
      <c r="FD200" s="591"/>
      <c r="FE200" s="591"/>
      <c r="FF200" s="591"/>
      <c r="FG200" s="591"/>
      <c r="FH200" s="591"/>
      <c r="FI200" s="591"/>
      <c r="FJ200" s="591"/>
      <c r="FK200" s="591"/>
      <c r="FL200" s="591"/>
      <c r="FM200" s="591"/>
      <c r="FN200" s="591"/>
      <c r="FO200" s="591"/>
      <c r="FP200" s="591"/>
      <c r="FQ200" s="591"/>
      <c r="FR200" s="591"/>
      <c r="FS200" s="591"/>
      <c r="FT200" s="591"/>
      <c r="FU200" s="591"/>
      <c r="FV200" s="591"/>
      <c r="FW200" s="591"/>
      <c r="FX200" s="591"/>
      <c r="FY200" s="591"/>
      <c r="FZ200" s="591"/>
      <c r="GA200" s="591"/>
      <c r="GB200" s="591"/>
      <c r="GC200" s="591"/>
      <c r="GD200" s="591"/>
      <c r="GE200" s="591"/>
      <c r="GF200" s="591"/>
      <c r="GG200" s="591"/>
      <c r="GH200" s="591"/>
      <c r="GI200" s="591"/>
      <c r="GJ200" s="591"/>
      <c r="GK200" s="591"/>
      <c r="GL200" s="591"/>
      <c r="GM200" s="591"/>
      <c r="GN200" s="591"/>
      <c r="GO200" s="591"/>
      <c r="GP200" s="591"/>
      <c r="GQ200" s="591"/>
      <c r="GR200" s="591"/>
      <c r="GS200" s="591"/>
      <c r="GT200" s="591"/>
      <c r="GU200" s="591"/>
      <c r="GV200" s="591"/>
      <c r="GW200" s="591"/>
      <c r="GX200" s="591"/>
      <c r="GY200" s="591"/>
      <c r="GZ200" s="591"/>
      <c r="HA200" s="591"/>
      <c r="HB200" s="591"/>
      <c r="HC200" s="591"/>
      <c r="HD200" s="591"/>
      <c r="HE200" s="591"/>
      <c r="HF200" s="591"/>
      <c r="HG200" s="591"/>
      <c r="HH200" s="591"/>
      <c r="HI200" s="591"/>
      <c r="HJ200" s="591"/>
      <c r="HK200" s="591"/>
      <c r="HL200" s="591"/>
      <c r="HM200" s="591"/>
      <c r="HN200" s="591"/>
      <c r="HO200" s="591"/>
      <c r="HP200" s="591"/>
      <c r="HQ200" s="591"/>
      <c r="HR200" s="591"/>
      <c r="HS200" s="591"/>
      <c r="HT200" s="591"/>
      <c r="HU200" s="591"/>
      <c r="HV200" s="591"/>
      <c r="HW200" s="591"/>
      <c r="HX200" s="591"/>
      <c r="HY200" s="591"/>
      <c r="HZ200" s="591"/>
      <c r="IA200" s="591"/>
      <c r="IB200" s="591"/>
      <c r="IC200" s="591"/>
      <c r="ID200" s="591"/>
      <c r="IE200" s="591"/>
      <c r="IF200" s="591"/>
      <c r="IG200" s="591"/>
      <c r="IH200" s="591"/>
      <c r="II200" s="591"/>
      <c r="IJ200" s="591"/>
      <c r="IK200" s="591"/>
      <c r="IL200" s="591"/>
      <c r="IM200" s="591"/>
      <c r="IN200" s="353"/>
      <c r="IO200" s="353"/>
    </row>
    <row r="201" spans="1:249" s="619" customFormat="1" ht="16.5">
      <c r="A201" s="964"/>
      <c r="B201" s="669"/>
      <c r="C201" s="669"/>
      <c r="D201" s="594"/>
      <c r="E201" s="965"/>
      <c r="J201" s="591"/>
      <c r="K201" s="591"/>
      <c r="L201" s="591"/>
      <c r="M201" s="591"/>
      <c r="N201" s="591"/>
      <c r="O201" s="591"/>
      <c r="P201" s="591"/>
      <c r="Q201" s="591"/>
      <c r="R201" s="591"/>
      <c r="S201" s="591"/>
      <c r="T201" s="591"/>
      <c r="U201" s="591"/>
      <c r="V201" s="591"/>
      <c r="W201" s="591"/>
      <c r="X201" s="591"/>
      <c r="Y201" s="591"/>
      <c r="Z201" s="591"/>
      <c r="AA201" s="591"/>
      <c r="AB201" s="591"/>
      <c r="AC201" s="591"/>
      <c r="AD201" s="591"/>
      <c r="AE201" s="591"/>
      <c r="AF201" s="591"/>
      <c r="AG201" s="591"/>
      <c r="AH201" s="591"/>
      <c r="AI201" s="591"/>
      <c r="AJ201" s="591"/>
      <c r="AK201" s="591"/>
      <c r="AL201" s="591"/>
      <c r="AM201" s="591"/>
      <c r="AN201" s="591"/>
      <c r="AO201" s="591"/>
      <c r="AP201" s="591"/>
      <c r="AQ201" s="591"/>
      <c r="AR201" s="591"/>
      <c r="AS201" s="591"/>
      <c r="AT201" s="591"/>
      <c r="AU201" s="591"/>
      <c r="AV201" s="591"/>
      <c r="AW201" s="591"/>
      <c r="AX201" s="591"/>
      <c r="AY201" s="591"/>
      <c r="AZ201" s="591"/>
      <c r="BA201" s="591"/>
      <c r="BB201" s="591"/>
      <c r="BC201" s="591"/>
      <c r="BD201" s="591"/>
      <c r="BE201" s="591"/>
      <c r="BF201" s="591"/>
      <c r="BG201" s="591"/>
      <c r="BH201" s="591"/>
      <c r="BI201" s="591"/>
      <c r="BJ201" s="591"/>
      <c r="BK201" s="591"/>
      <c r="BL201" s="591"/>
      <c r="BM201" s="591"/>
      <c r="BN201" s="591"/>
      <c r="BO201" s="591"/>
      <c r="BP201" s="591"/>
      <c r="BQ201" s="591"/>
      <c r="BR201" s="591"/>
      <c r="BS201" s="591"/>
      <c r="BT201" s="591"/>
      <c r="BU201" s="591"/>
      <c r="BV201" s="591"/>
      <c r="BW201" s="591"/>
      <c r="BX201" s="591"/>
      <c r="BY201" s="591"/>
      <c r="BZ201" s="591"/>
      <c r="CA201" s="591"/>
      <c r="CB201" s="591"/>
      <c r="CC201" s="591"/>
      <c r="CD201" s="591"/>
      <c r="CE201" s="591"/>
      <c r="CF201" s="591"/>
      <c r="CG201" s="591"/>
      <c r="CH201" s="591"/>
      <c r="CI201" s="591"/>
      <c r="CJ201" s="591"/>
      <c r="CK201" s="591"/>
      <c r="CL201" s="591"/>
      <c r="CM201" s="591"/>
      <c r="CN201" s="591"/>
      <c r="CO201" s="591"/>
      <c r="CP201" s="591"/>
      <c r="CQ201" s="591"/>
      <c r="CR201" s="591"/>
      <c r="CS201" s="591"/>
      <c r="CT201" s="591"/>
      <c r="CU201" s="591"/>
      <c r="CV201" s="591"/>
      <c r="CW201" s="591"/>
      <c r="CX201" s="591"/>
      <c r="CY201" s="591"/>
      <c r="CZ201" s="591"/>
      <c r="DA201" s="591"/>
      <c r="DB201" s="591"/>
      <c r="DC201" s="591"/>
      <c r="DD201" s="591"/>
      <c r="DE201" s="591"/>
      <c r="DF201" s="591"/>
      <c r="DG201" s="591"/>
      <c r="DH201" s="591"/>
      <c r="DI201" s="591"/>
      <c r="DJ201" s="591"/>
      <c r="DK201" s="591"/>
      <c r="DL201" s="591"/>
      <c r="DM201" s="591"/>
      <c r="DN201" s="591"/>
      <c r="DO201" s="591"/>
      <c r="DP201" s="591"/>
      <c r="DQ201" s="591"/>
      <c r="DR201" s="591"/>
      <c r="DS201" s="591"/>
      <c r="DT201" s="591"/>
      <c r="DU201" s="591"/>
      <c r="DV201" s="591"/>
      <c r="DW201" s="591"/>
      <c r="DX201" s="591"/>
      <c r="DY201" s="591"/>
      <c r="DZ201" s="591"/>
      <c r="EA201" s="591"/>
      <c r="EB201" s="591"/>
      <c r="EC201" s="591"/>
      <c r="ED201" s="591"/>
      <c r="EE201" s="591"/>
      <c r="EF201" s="591"/>
      <c r="EG201" s="591"/>
      <c r="EH201" s="591"/>
      <c r="EI201" s="591"/>
      <c r="EJ201" s="591"/>
      <c r="EK201" s="591"/>
      <c r="EL201" s="591"/>
      <c r="EM201" s="591"/>
      <c r="EN201" s="591"/>
      <c r="EO201" s="591"/>
      <c r="EP201" s="591"/>
      <c r="EQ201" s="591"/>
      <c r="ER201" s="591"/>
      <c r="ES201" s="591"/>
      <c r="ET201" s="591"/>
      <c r="EU201" s="591"/>
      <c r="EV201" s="591"/>
      <c r="EW201" s="591"/>
      <c r="EX201" s="591"/>
      <c r="EY201" s="591"/>
      <c r="EZ201" s="591"/>
      <c r="FA201" s="591"/>
      <c r="FB201" s="591"/>
      <c r="FC201" s="591"/>
      <c r="FD201" s="591"/>
      <c r="FE201" s="591"/>
      <c r="FF201" s="591"/>
      <c r="FG201" s="591"/>
      <c r="FH201" s="591"/>
      <c r="FI201" s="591"/>
      <c r="FJ201" s="591"/>
      <c r="FK201" s="591"/>
      <c r="FL201" s="591"/>
      <c r="FM201" s="591"/>
      <c r="FN201" s="591"/>
      <c r="FO201" s="591"/>
      <c r="FP201" s="591"/>
      <c r="FQ201" s="591"/>
      <c r="FR201" s="591"/>
      <c r="FS201" s="591"/>
      <c r="FT201" s="591"/>
      <c r="FU201" s="591"/>
      <c r="FV201" s="591"/>
      <c r="FW201" s="591"/>
      <c r="FX201" s="591"/>
      <c r="FY201" s="591"/>
      <c r="FZ201" s="591"/>
      <c r="GA201" s="591"/>
      <c r="GB201" s="591"/>
      <c r="GC201" s="591"/>
      <c r="GD201" s="591"/>
      <c r="GE201" s="591"/>
      <c r="GF201" s="591"/>
      <c r="GG201" s="591"/>
      <c r="GH201" s="591"/>
      <c r="GI201" s="591"/>
      <c r="GJ201" s="591"/>
      <c r="GK201" s="591"/>
      <c r="GL201" s="591"/>
      <c r="GM201" s="591"/>
      <c r="GN201" s="591"/>
      <c r="GO201" s="591"/>
      <c r="GP201" s="591"/>
      <c r="GQ201" s="591"/>
      <c r="GR201" s="591"/>
      <c r="GS201" s="591"/>
      <c r="GT201" s="591"/>
      <c r="GU201" s="591"/>
      <c r="GV201" s="591"/>
      <c r="GW201" s="591"/>
      <c r="GX201" s="591"/>
      <c r="GY201" s="591"/>
      <c r="GZ201" s="591"/>
      <c r="HA201" s="591"/>
      <c r="HB201" s="591"/>
      <c r="HC201" s="591"/>
      <c r="HD201" s="591"/>
      <c r="HE201" s="591"/>
      <c r="HF201" s="591"/>
      <c r="HG201" s="591"/>
      <c r="HH201" s="591"/>
      <c r="HI201" s="591"/>
      <c r="HJ201" s="591"/>
      <c r="HK201" s="591"/>
      <c r="HL201" s="591"/>
      <c r="HM201" s="591"/>
      <c r="HN201" s="591"/>
      <c r="HO201" s="591"/>
      <c r="HP201" s="591"/>
      <c r="HQ201" s="591"/>
      <c r="HR201" s="591"/>
      <c r="HS201" s="591"/>
      <c r="HT201" s="591"/>
      <c r="HU201" s="591"/>
      <c r="HV201" s="591"/>
      <c r="HW201" s="591"/>
      <c r="HX201" s="591"/>
      <c r="HY201" s="591"/>
      <c r="HZ201" s="591"/>
      <c r="IA201" s="591"/>
      <c r="IB201" s="591"/>
      <c r="IC201" s="591"/>
      <c r="ID201" s="591"/>
      <c r="IE201" s="591"/>
      <c r="IF201" s="591"/>
      <c r="IG201" s="591"/>
      <c r="IH201" s="591"/>
      <c r="II201" s="591"/>
      <c r="IJ201" s="591"/>
      <c r="IK201" s="591"/>
      <c r="IL201" s="591"/>
      <c r="IM201" s="591"/>
      <c r="IN201" s="353"/>
      <c r="IO201" s="353"/>
    </row>
    <row r="202" spans="1:249" s="619" customFormat="1" ht="16.5">
      <c r="A202" s="964"/>
      <c r="B202" s="669"/>
      <c r="C202" s="669"/>
      <c r="D202" s="594"/>
      <c r="E202" s="965"/>
      <c r="J202" s="591"/>
      <c r="K202" s="591"/>
      <c r="L202" s="591"/>
      <c r="M202" s="591"/>
      <c r="N202" s="591"/>
      <c r="O202" s="591"/>
      <c r="P202" s="591"/>
      <c r="Q202" s="591"/>
      <c r="R202" s="591"/>
      <c r="S202" s="591"/>
      <c r="T202" s="591"/>
      <c r="U202" s="591"/>
      <c r="V202" s="591"/>
      <c r="W202" s="591"/>
      <c r="X202" s="591"/>
      <c r="Y202" s="591"/>
      <c r="Z202" s="591"/>
      <c r="AA202" s="591"/>
      <c r="AB202" s="591"/>
      <c r="AC202" s="591"/>
      <c r="AD202" s="591"/>
      <c r="AE202" s="591"/>
      <c r="AF202" s="591"/>
      <c r="AG202" s="591"/>
      <c r="AH202" s="591"/>
      <c r="AI202" s="591"/>
      <c r="AJ202" s="591"/>
      <c r="AK202" s="591"/>
      <c r="AL202" s="591"/>
      <c r="AM202" s="591"/>
      <c r="AN202" s="591"/>
      <c r="AO202" s="591"/>
      <c r="AP202" s="591"/>
      <c r="AQ202" s="591"/>
      <c r="AR202" s="591"/>
      <c r="AS202" s="591"/>
      <c r="AT202" s="591"/>
      <c r="AU202" s="591"/>
      <c r="AV202" s="591"/>
      <c r="AW202" s="591"/>
      <c r="AX202" s="591"/>
      <c r="AY202" s="591"/>
      <c r="AZ202" s="591"/>
      <c r="BA202" s="591"/>
      <c r="BB202" s="591"/>
      <c r="BC202" s="591"/>
      <c r="BD202" s="591"/>
      <c r="BE202" s="591"/>
      <c r="BF202" s="591"/>
      <c r="BG202" s="591"/>
      <c r="BH202" s="591"/>
      <c r="BI202" s="591"/>
      <c r="BJ202" s="591"/>
      <c r="BK202" s="591"/>
      <c r="BL202" s="591"/>
      <c r="BM202" s="591"/>
      <c r="BN202" s="591"/>
      <c r="BO202" s="591"/>
      <c r="BP202" s="591"/>
      <c r="BQ202" s="591"/>
      <c r="BR202" s="591"/>
      <c r="BS202" s="591"/>
      <c r="BT202" s="591"/>
      <c r="BU202" s="591"/>
      <c r="BV202" s="591"/>
      <c r="BW202" s="591"/>
      <c r="BX202" s="591"/>
      <c r="BY202" s="591"/>
      <c r="BZ202" s="591"/>
      <c r="CA202" s="591"/>
      <c r="CB202" s="591"/>
      <c r="CC202" s="591"/>
      <c r="CD202" s="591"/>
      <c r="CE202" s="591"/>
      <c r="CF202" s="591"/>
      <c r="CG202" s="591"/>
      <c r="CH202" s="591"/>
      <c r="CI202" s="591"/>
      <c r="CJ202" s="591"/>
      <c r="CK202" s="591"/>
      <c r="CL202" s="591"/>
      <c r="CM202" s="591"/>
      <c r="CN202" s="591"/>
      <c r="CO202" s="591"/>
      <c r="CP202" s="591"/>
      <c r="CQ202" s="591"/>
      <c r="CR202" s="591"/>
      <c r="CS202" s="591"/>
      <c r="CT202" s="591"/>
      <c r="CU202" s="591"/>
      <c r="CV202" s="591"/>
      <c r="CW202" s="591"/>
      <c r="CX202" s="591"/>
      <c r="CY202" s="591"/>
      <c r="CZ202" s="591"/>
      <c r="DA202" s="591"/>
      <c r="DB202" s="591"/>
      <c r="DC202" s="591"/>
      <c r="DD202" s="591"/>
      <c r="DE202" s="591"/>
      <c r="DF202" s="591"/>
      <c r="DG202" s="591"/>
      <c r="DH202" s="591"/>
      <c r="DI202" s="591"/>
      <c r="DJ202" s="591"/>
      <c r="DK202" s="591"/>
      <c r="DL202" s="591"/>
      <c r="DM202" s="591"/>
      <c r="DN202" s="591"/>
      <c r="DO202" s="591"/>
      <c r="DP202" s="591"/>
      <c r="DQ202" s="591"/>
      <c r="DR202" s="591"/>
      <c r="DS202" s="591"/>
      <c r="DT202" s="591"/>
      <c r="DU202" s="591"/>
      <c r="DV202" s="591"/>
      <c r="DW202" s="591"/>
      <c r="DX202" s="591"/>
      <c r="DY202" s="591"/>
      <c r="DZ202" s="591"/>
      <c r="EA202" s="591"/>
      <c r="EB202" s="591"/>
      <c r="EC202" s="591"/>
      <c r="ED202" s="591"/>
      <c r="EE202" s="591"/>
      <c r="EF202" s="591"/>
      <c r="EG202" s="591"/>
      <c r="EH202" s="591"/>
      <c r="EI202" s="591"/>
      <c r="EJ202" s="591"/>
      <c r="EK202" s="591"/>
      <c r="EL202" s="591"/>
      <c r="EM202" s="591"/>
      <c r="EN202" s="591"/>
      <c r="EO202" s="591"/>
      <c r="EP202" s="591"/>
      <c r="EQ202" s="591"/>
      <c r="ER202" s="591"/>
      <c r="ES202" s="591"/>
      <c r="ET202" s="591"/>
      <c r="EU202" s="591"/>
      <c r="EV202" s="591"/>
      <c r="EW202" s="591"/>
      <c r="EX202" s="591"/>
      <c r="EY202" s="591"/>
      <c r="EZ202" s="591"/>
      <c r="FA202" s="591"/>
      <c r="FB202" s="591"/>
      <c r="FC202" s="591"/>
      <c r="FD202" s="591"/>
      <c r="FE202" s="591"/>
      <c r="FF202" s="591"/>
      <c r="FG202" s="591"/>
      <c r="FH202" s="591"/>
      <c r="FI202" s="591"/>
      <c r="FJ202" s="591"/>
      <c r="FK202" s="591"/>
      <c r="FL202" s="591"/>
      <c r="FM202" s="591"/>
      <c r="FN202" s="591"/>
      <c r="FO202" s="591"/>
      <c r="FP202" s="591"/>
      <c r="FQ202" s="591"/>
      <c r="FR202" s="591"/>
      <c r="FS202" s="591"/>
      <c r="FT202" s="591"/>
      <c r="FU202" s="591"/>
      <c r="FV202" s="591"/>
      <c r="FW202" s="591"/>
      <c r="FX202" s="591"/>
      <c r="FY202" s="591"/>
      <c r="FZ202" s="591"/>
      <c r="GA202" s="591"/>
      <c r="GB202" s="591"/>
      <c r="GC202" s="591"/>
      <c r="GD202" s="591"/>
      <c r="GE202" s="591"/>
      <c r="GF202" s="591"/>
      <c r="GG202" s="591"/>
      <c r="GH202" s="591"/>
      <c r="GI202" s="591"/>
      <c r="GJ202" s="591"/>
      <c r="GK202" s="591"/>
      <c r="GL202" s="591"/>
      <c r="GM202" s="591"/>
      <c r="GN202" s="591"/>
      <c r="GO202" s="591"/>
      <c r="GP202" s="591"/>
      <c r="GQ202" s="591"/>
      <c r="GR202" s="591"/>
      <c r="GS202" s="591"/>
      <c r="GT202" s="591"/>
      <c r="GU202" s="591"/>
      <c r="GV202" s="591"/>
      <c r="GW202" s="591"/>
      <c r="GX202" s="591"/>
      <c r="GY202" s="591"/>
      <c r="GZ202" s="591"/>
      <c r="HA202" s="591"/>
      <c r="HB202" s="591"/>
      <c r="HC202" s="591"/>
      <c r="HD202" s="591"/>
      <c r="HE202" s="591"/>
      <c r="HF202" s="591"/>
      <c r="HG202" s="591"/>
      <c r="HH202" s="591"/>
      <c r="HI202" s="591"/>
      <c r="HJ202" s="591"/>
      <c r="HK202" s="591"/>
      <c r="HL202" s="591"/>
      <c r="HM202" s="591"/>
      <c r="HN202" s="591"/>
      <c r="HO202" s="591"/>
      <c r="HP202" s="591"/>
      <c r="HQ202" s="591"/>
      <c r="HR202" s="591"/>
      <c r="HS202" s="591"/>
      <c r="HT202" s="591"/>
      <c r="HU202" s="591"/>
      <c r="HV202" s="591"/>
      <c r="HW202" s="591"/>
      <c r="HX202" s="591"/>
      <c r="HY202" s="591"/>
      <c r="HZ202" s="591"/>
      <c r="IA202" s="591"/>
      <c r="IB202" s="591"/>
      <c r="IC202" s="591"/>
      <c r="ID202" s="591"/>
      <c r="IE202" s="591"/>
      <c r="IF202" s="591"/>
      <c r="IG202" s="591"/>
      <c r="IH202" s="591"/>
      <c r="II202" s="591"/>
      <c r="IJ202" s="591"/>
      <c r="IK202" s="591"/>
      <c r="IL202" s="591"/>
      <c r="IM202" s="591"/>
      <c r="IN202" s="353"/>
      <c r="IO202" s="353"/>
    </row>
    <row r="203" spans="1:249" s="619" customFormat="1" ht="16.5">
      <c r="A203" s="964"/>
      <c r="B203" s="669"/>
      <c r="C203" s="669"/>
      <c r="D203" s="594"/>
      <c r="E203" s="965"/>
      <c r="J203" s="591"/>
      <c r="K203" s="591"/>
      <c r="L203" s="591"/>
      <c r="M203" s="591"/>
      <c r="N203" s="591"/>
      <c r="O203" s="591"/>
      <c r="P203" s="591"/>
      <c r="Q203" s="591"/>
      <c r="R203" s="591"/>
      <c r="S203" s="591"/>
      <c r="T203" s="591"/>
      <c r="U203" s="591"/>
      <c r="V203" s="591"/>
      <c r="W203" s="591"/>
      <c r="X203" s="591"/>
      <c r="Y203" s="591"/>
      <c r="Z203" s="591"/>
      <c r="AA203" s="591"/>
      <c r="AB203" s="591"/>
      <c r="AC203" s="591"/>
      <c r="AD203" s="591"/>
      <c r="AE203" s="591"/>
      <c r="AF203" s="591"/>
      <c r="AG203" s="591"/>
      <c r="AH203" s="591"/>
      <c r="AI203" s="591"/>
      <c r="AJ203" s="591"/>
      <c r="AK203" s="591"/>
      <c r="AL203" s="591"/>
      <c r="AM203" s="591"/>
      <c r="AN203" s="591"/>
      <c r="AO203" s="591"/>
      <c r="AP203" s="591"/>
      <c r="AQ203" s="591"/>
      <c r="AR203" s="591"/>
      <c r="AS203" s="591"/>
      <c r="AT203" s="591"/>
      <c r="AU203" s="591"/>
      <c r="AV203" s="591"/>
      <c r="AW203" s="591"/>
      <c r="AX203" s="591"/>
      <c r="AY203" s="591"/>
      <c r="AZ203" s="591"/>
      <c r="BA203" s="591"/>
      <c r="BB203" s="591"/>
      <c r="BC203" s="591"/>
      <c r="BD203" s="591"/>
      <c r="BE203" s="591"/>
      <c r="BF203" s="591"/>
      <c r="BG203" s="591"/>
      <c r="BH203" s="591"/>
      <c r="BI203" s="591"/>
      <c r="BJ203" s="591"/>
      <c r="BK203" s="591"/>
      <c r="BL203" s="591"/>
      <c r="BM203" s="591"/>
      <c r="BN203" s="591"/>
      <c r="BO203" s="591"/>
      <c r="BP203" s="591"/>
      <c r="BQ203" s="591"/>
      <c r="BR203" s="591"/>
      <c r="BS203" s="591"/>
      <c r="BT203" s="591"/>
      <c r="BU203" s="591"/>
      <c r="BV203" s="591"/>
      <c r="BW203" s="591"/>
      <c r="BX203" s="591"/>
      <c r="BY203" s="591"/>
      <c r="BZ203" s="591"/>
      <c r="CA203" s="591"/>
      <c r="CB203" s="591"/>
      <c r="CC203" s="591"/>
      <c r="CD203" s="591"/>
      <c r="CE203" s="591"/>
      <c r="CF203" s="591"/>
      <c r="CG203" s="591"/>
      <c r="CH203" s="591"/>
      <c r="CI203" s="591"/>
      <c r="CJ203" s="591"/>
      <c r="CK203" s="591"/>
      <c r="CL203" s="591"/>
      <c r="CM203" s="591"/>
      <c r="CN203" s="591"/>
      <c r="CO203" s="591"/>
      <c r="CP203" s="591"/>
      <c r="CQ203" s="591"/>
      <c r="CR203" s="591"/>
      <c r="CS203" s="591"/>
      <c r="CT203" s="591"/>
      <c r="CU203" s="591"/>
      <c r="CV203" s="591"/>
      <c r="CW203" s="591"/>
      <c r="CX203" s="591"/>
      <c r="CY203" s="591"/>
      <c r="CZ203" s="591"/>
      <c r="DA203" s="591"/>
      <c r="DB203" s="591"/>
      <c r="DC203" s="591"/>
      <c r="DD203" s="591"/>
      <c r="DE203" s="591"/>
      <c r="DF203" s="591"/>
      <c r="DG203" s="591"/>
      <c r="DH203" s="591"/>
      <c r="DI203" s="591"/>
      <c r="DJ203" s="591"/>
      <c r="DK203" s="591"/>
      <c r="DL203" s="591"/>
      <c r="DM203" s="591"/>
      <c r="DN203" s="591"/>
      <c r="DO203" s="591"/>
      <c r="DP203" s="591"/>
      <c r="DQ203" s="591"/>
      <c r="DR203" s="591"/>
      <c r="DS203" s="591"/>
      <c r="DT203" s="591"/>
      <c r="DU203" s="591"/>
      <c r="DV203" s="591"/>
      <c r="DW203" s="591"/>
      <c r="DX203" s="591"/>
      <c r="DY203" s="591"/>
      <c r="DZ203" s="591"/>
      <c r="EA203" s="591"/>
      <c r="EB203" s="591"/>
      <c r="EC203" s="591"/>
      <c r="ED203" s="591"/>
      <c r="EE203" s="591"/>
      <c r="EF203" s="591"/>
      <c r="EG203" s="591"/>
      <c r="EH203" s="591"/>
      <c r="EI203" s="591"/>
      <c r="EJ203" s="591"/>
      <c r="EK203" s="591"/>
      <c r="EL203" s="591"/>
      <c r="EM203" s="591"/>
      <c r="EN203" s="591"/>
      <c r="EO203" s="591"/>
      <c r="EP203" s="591"/>
      <c r="EQ203" s="591"/>
      <c r="ER203" s="591"/>
      <c r="ES203" s="591"/>
      <c r="ET203" s="591"/>
      <c r="EU203" s="591"/>
      <c r="EV203" s="591"/>
      <c r="EW203" s="591"/>
      <c r="EX203" s="591"/>
      <c r="EY203" s="591"/>
      <c r="EZ203" s="591"/>
      <c r="FA203" s="591"/>
      <c r="FB203" s="591"/>
      <c r="FC203" s="591"/>
      <c r="FD203" s="591"/>
      <c r="FE203" s="591"/>
      <c r="FF203" s="591"/>
      <c r="FG203" s="591"/>
      <c r="FH203" s="591"/>
      <c r="FI203" s="591"/>
      <c r="FJ203" s="591"/>
      <c r="FK203" s="591"/>
      <c r="FL203" s="591"/>
      <c r="FM203" s="591"/>
      <c r="FN203" s="591"/>
      <c r="FO203" s="591"/>
      <c r="FP203" s="591"/>
      <c r="FQ203" s="591"/>
      <c r="FR203" s="591"/>
      <c r="FS203" s="591"/>
      <c r="FT203" s="591"/>
      <c r="FU203" s="591"/>
      <c r="FV203" s="591"/>
      <c r="FW203" s="591"/>
      <c r="FX203" s="591"/>
      <c r="FY203" s="591"/>
      <c r="FZ203" s="591"/>
      <c r="GA203" s="591"/>
      <c r="GB203" s="591"/>
      <c r="GC203" s="591"/>
      <c r="GD203" s="591"/>
      <c r="GE203" s="591"/>
      <c r="GF203" s="591"/>
      <c r="GG203" s="591"/>
      <c r="GH203" s="591"/>
      <c r="GI203" s="591"/>
      <c r="GJ203" s="591"/>
      <c r="GK203" s="591"/>
      <c r="GL203" s="591"/>
      <c r="GM203" s="591"/>
      <c r="GN203" s="591"/>
      <c r="GO203" s="591"/>
      <c r="GP203" s="591"/>
      <c r="GQ203" s="591"/>
      <c r="GR203" s="591"/>
      <c r="GS203" s="591"/>
      <c r="GT203" s="591"/>
      <c r="GU203" s="591"/>
      <c r="GV203" s="591"/>
      <c r="GW203" s="591"/>
      <c r="GX203" s="591"/>
      <c r="GY203" s="591"/>
      <c r="GZ203" s="591"/>
      <c r="HA203" s="591"/>
      <c r="HB203" s="591"/>
      <c r="HC203" s="591"/>
      <c r="HD203" s="591"/>
      <c r="HE203" s="591"/>
      <c r="HF203" s="591"/>
      <c r="HG203" s="591"/>
      <c r="HH203" s="591"/>
      <c r="HI203" s="591"/>
      <c r="HJ203" s="591"/>
      <c r="HK203" s="591"/>
      <c r="HL203" s="591"/>
      <c r="HM203" s="591"/>
      <c r="HN203" s="591"/>
      <c r="HO203" s="591"/>
      <c r="HP203" s="591"/>
      <c r="HQ203" s="591"/>
      <c r="HR203" s="591"/>
      <c r="HS203" s="591"/>
      <c r="HT203" s="591"/>
      <c r="HU203" s="591"/>
      <c r="HV203" s="591"/>
      <c r="HW203" s="591"/>
      <c r="HX203" s="591"/>
      <c r="HY203" s="591"/>
      <c r="HZ203" s="591"/>
      <c r="IA203" s="591"/>
      <c r="IB203" s="591"/>
      <c r="IC203" s="591"/>
      <c r="ID203" s="591"/>
      <c r="IE203" s="591"/>
      <c r="IF203" s="591"/>
      <c r="IG203" s="591"/>
      <c r="IH203" s="591"/>
      <c r="II203" s="591"/>
      <c r="IJ203" s="591"/>
      <c r="IK203" s="591"/>
      <c r="IL203" s="591"/>
      <c r="IM203" s="591"/>
      <c r="IN203" s="353"/>
      <c r="IO203" s="353"/>
    </row>
    <row r="204" spans="1:249" s="619" customFormat="1" ht="16.5">
      <c r="A204" s="964"/>
      <c r="B204" s="669"/>
      <c r="C204" s="669"/>
      <c r="D204" s="594"/>
      <c r="E204" s="965"/>
      <c r="J204" s="591"/>
      <c r="K204" s="591"/>
      <c r="L204" s="591"/>
      <c r="M204" s="591"/>
      <c r="N204" s="591"/>
      <c r="O204" s="591"/>
      <c r="P204" s="591"/>
      <c r="Q204" s="591"/>
      <c r="R204" s="591"/>
      <c r="S204" s="591"/>
      <c r="T204" s="591"/>
      <c r="U204" s="591"/>
      <c r="V204" s="591"/>
      <c r="W204" s="591"/>
      <c r="X204" s="591"/>
      <c r="Y204" s="591"/>
      <c r="Z204" s="591"/>
      <c r="AA204" s="591"/>
      <c r="AB204" s="591"/>
      <c r="AC204" s="591"/>
      <c r="AD204" s="591"/>
      <c r="AE204" s="591"/>
      <c r="AF204" s="591"/>
      <c r="AG204" s="591"/>
      <c r="AH204" s="591"/>
      <c r="AI204" s="591"/>
      <c r="AJ204" s="591"/>
      <c r="AK204" s="591"/>
      <c r="AL204" s="591"/>
      <c r="AM204" s="591"/>
      <c r="AN204" s="591"/>
      <c r="AO204" s="591"/>
      <c r="AP204" s="591"/>
      <c r="AQ204" s="591"/>
      <c r="AR204" s="591"/>
      <c r="AS204" s="591"/>
      <c r="AT204" s="591"/>
      <c r="AU204" s="591"/>
      <c r="AV204" s="591"/>
      <c r="AW204" s="591"/>
      <c r="AX204" s="591"/>
      <c r="AY204" s="591"/>
      <c r="AZ204" s="591"/>
      <c r="BA204" s="591"/>
      <c r="BB204" s="591"/>
      <c r="BC204" s="591"/>
      <c r="BD204" s="591"/>
      <c r="BE204" s="591"/>
      <c r="BF204" s="591"/>
      <c r="BG204" s="591"/>
      <c r="BH204" s="591"/>
      <c r="BI204" s="591"/>
      <c r="BJ204" s="591"/>
      <c r="BK204" s="591"/>
      <c r="BL204" s="591"/>
      <c r="BM204" s="591"/>
      <c r="BN204" s="591"/>
      <c r="BO204" s="591"/>
      <c r="BP204" s="591"/>
      <c r="BQ204" s="591"/>
      <c r="BR204" s="591"/>
      <c r="BS204" s="591"/>
      <c r="BT204" s="591"/>
      <c r="BU204" s="591"/>
      <c r="BV204" s="591"/>
      <c r="BW204" s="591"/>
      <c r="BX204" s="591"/>
      <c r="BY204" s="591"/>
      <c r="BZ204" s="591"/>
      <c r="CA204" s="591"/>
      <c r="CB204" s="591"/>
      <c r="CC204" s="591"/>
      <c r="CD204" s="591"/>
      <c r="CE204" s="591"/>
      <c r="CF204" s="591"/>
      <c r="CG204" s="591"/>
      <c r="CH204" s="591"/>
      <c r="CI204" s="591"/>
      <c r="CJ204" s="591"/>
      <c r="CK204" s="591"/>
      <c r="CL204" s="591"/>
      <c r="CM204" s="591"/>
      <c r="CN204" s="591"/>
      <c r="CO204" s="591"/>
      <c r="CP204" s="591"/>
      <c r="CQ204" s="591"/>
      <c r="CR204" s="591"/>
      <c r="CS204" s="591"/>
      <c r="CT204" s="591"/>
      <c r="CU204" s="591"/>
      <c r="CV204" s="591"/>
      <c r="CW204" s="591"/>
      <c r="CX204" s="591"/>
      <c r="CY204" s="591"/>
      <c r="CZ204" s="591"/>
      <c r="DA204" s="591"/>
      <c r="DB204" s="591"/>
      <c r="DC204" s="591"/>
      <c r="DD204" s="591"/>
      <c r="DE204" s="591"/>
      <c r="DF204" s="591"/>
      <c r="DG204" s="591"/>
      <c r="DH204" s="591"/>
      <c r="DI204" s="591"/>
      <c r="DJ204" s="591"/>
      <c r="DK204" s="591"/>
      <c r="DL204" s="591"/>
      <c r="DM204" s="591"/>
      <c r="DN204" s="591"/>
      <c r="DO204" s="591"/>
      <c r="DP204" s="591"/>
      <c r="DQ204" s="591"/>
      <c r="DR204" s="591"/>
      <c r="DS204" s="591"/>
      <c r="DT204" s="591"/>
      <c r="DU204" s="591"/>
      <c r="DV204" s="591"/>
      <c r="DW204" s="591"/>
      <c r="DX204" s="591"/>
      <c r="DY204" s="591"/>
      <c r="DZ204" s="591"/>
      <c r="EA204" s="591"/>
      <c r="EB204" s="591"/>
      <c r="EC204" s="591"/>
      <c r="ED204" s="591"/>
      <c r="EE204" s="591"/>
      <c r="EF204" s="591"/>
      <c r="EG204" s="591"/>
      <c r="EH204" s="591"/>
      <c r="EI204" s="591"/>
      <c r="EJ204" s="591"/>
      <c r="EK204" s="591"/>
      <c r="EL204" s="591"/>
      <c r="EM204" s="591"/>
      <c r="EN204" s="591"/>
      <c r="EO204" s="591"/>
      <c r="EP204" s="591"/>
      <c r="EQ204" s="591"/>
      <c r="ER204" s="591"/>
      <c r="ES204" s="591"/>
      <c r="ET204" s="591"/>
      <c r="EU204" s="591"/>
      <c r="EV204" s="591"/>
      <c r="EW204" s="591"/>
      <c r="EX204" s="591"/>
      <c r="EY204" s="591"/>
      <c r="EZ204" s="591"/>
      <c r="FA204" s="591"/>
      <c r="FB204" s="591"/>
      <c r="FC204" s="591"/>
      <c r="FD204" s="591"/>
      <c r="FE204" s="591"/>
      <c r="FF204" s="591"/>
      <c r="FG204" s="591"/>
      <c r="FH204" s="591"/>
      <c r="FI204" s="591"/>
      <c r="FJ204" s="591"/>
      <c r="FK204" s="591"/>
      <c r="FL204" s="591"/>
      <c r="FM204" s="591"/>
      <c r="FN204" s="591"/>
      <c r="FO204" s="591"/>
      <c r="FP204" s="591"/>
      <c r="FQ204" s="591"/>
      <c r="FR204" s="591"/>
      <c r="FS204" s="591"/>
      <c r="FT204" s="591"/>
      <c r="FU204" s="591"/>
      <c r="FV204" s="591"/>
      <c r="FW204" s="591"/>
      <c r="FX204" s="591"/>
      <c r="FY204" s="591"/>
      <c r="FZ204" s="591"/>
      <c r="GA204" s="591"/>
      <c r="GB204" s="591"/>
      <c r="GC204" s="591"/>
      <c r="GD204" s="591"/>
      <c r="GE204" s="591"/>
      <c r="GF204" s="591"/>
      <c r="GG204" s="591"/>
      <c r="GH204" s="591"/>
      <c r="GI204" s="591"/>
      <c r="GJ204" s="591"/>
      <c r="GK204" s="591"/>
      <c r="GL204" s="591"/>
      <c r="GM204" s="591"/>
      <c r="GN204" s="591"/>
      <c r="GO204" s="591"/>
      <c r="GP204" s="591"/>
      <c r="GQ204" s="591"/>
      <c r="GR204" s="591"/>
      <c r="GS204" s="591"/>
      <c r="GT204" s="591"/>
      <c r="GU204" s="591"/>
      <c r="GV204" s="591"/>
      <c r="GW204" s="591"/>
      <c r="GX204" s="591"/>
      <c r="GY204" s="591"/>
      <c r="GZ204" s="591"/>
      <c r="HA204" s="591"/>
      <c r="HB204" s="591"/>
      <c r="HC204" s="591"/>
      <c r="HD204" s="591"/>
      <c r="HE204" s="591"/>
      <c r="HF204" s="591"/>
      <c r="HG204" s="591"/>
      <c r="HH204" s="591"/>
      <c r="HI204" s="591"/>
      <c r="HJ204" s="591"/>
      <c r="HK204" s="591"/>
      <c r="HL204" s="591"/>
      <c r="HM204" s="591"/>
      <c r="HN204" s="591"/>
      <c r="HO204" s="591"/>
      <c r="HP204" s="591"/>
      <c r="HQ204" s="591"/>
      <c r="HR204" s="591"/>
      <c r="HS204" s="591"/>
      <c r="HT204" s="591"/>
      <c r="HU204" s="591"/>
      <c r="HV204" s="591"/>
      <c r="HW204" s="591"/>
      <c r="HX204" s="591"/>
      <c r="HY204" s="591"/>
      <c r="HZ204" s="591"/>
      <c r="IA204" s="591"/>
      <c r="IB204" s="591"/>
      <c r="IC204" s="591"/>
      <c r="ID204" s="591"/>
      <c r="IE204" s="591"/>
      <c r="IF204" s="591"/>
      <c r="IG204" s="591"/>
      <c r="IH204" s="591"/>
      <c r="II204" s="591"/>
      <c r="IJ204" s="591"/>
      <c r="IK204" s="591"/>
      <c r="IL204" s="591"/>
      <c r="IM204" s="591"/>
      <c r="IN204" s="353"/>
      <c r="IO204" s="353"/>
    </row>
    <row r="205" spans="1:249" s="619" customFormat="1" ht="16.5">
      <c r="A205" s="964"/>
      <c r="B205" s="669"/>
      <c r="C205" s="669"/>
      <c r="D205" s="594"/>
      <c r="E205" s="965"/>
      <c r="J205" s="591"/>
      <c r="K205" s="591"/>
      <c r="L205" s="591"/>
      <c r="M205" s="591"/>
      <c r="N205" s="591"/>
      <c r="O205" s="591"/>
      <c r="P205" s="591"/>
      <c r="Q205" s="591"/>
      <c r="R205" s="591"/>
      <c r="S205" s="591"/>
      <c r="T205" s="591"/>
      <c r="U205" s="591"/>
      <c r="V205" s="591"/>
      <c r="W205" s="591"/>
      <c r="X205" s="591"/>
      <c r="Y205" s="591"/>
      <c r="Z205" s="591"/>
      <c r="AA205" s="591"/>
      <c r="AB205" s="591"/>
      <c r="AC205" s="591"/>
      <c r="AD205" s="591"/>
      <c r="AE205" s="591"/>
      <c r="AF205" s="591"/>
      <c r="AG205" s="591"/>
      <c r="AH205" s="591"/>
      <c r="AI205" s="591"/>
      <c r="AJ205" s="591"/>
      <c r="AK205" s="591"/>
      <c r="AL205" s="591"/>
      <c r="AM205" s="591"/>
      <c r="AN205" s="591"/>
      <c r="AO205" s="591"/>
      <c r="AP205" s="591"/>
      <c r="AQ205" s="591"/>
      <c r="AR205" s="591"/>
      <c r="AS205" s="591"/>
      <c r="AT205" s="591"/>
      <c r="AU205" s="591"/>
      <c r="AV205" s="591"/>
      <c r="AW205" s="591"/>
      <c r="AX205" s="591"/>
      <c r="AY205" s="591"/>
      <c r="AZ205" s="591"/>
      <c r="BA205" s="591"/>
      <c r="BB205" s="591"/>
      <c r="BC205" s="591"/>
      <c r="BD205" s="591"/>
      <c r="BE205" s="591"/>
      <c r="BF205" s="591"/>
      <c r="BG205" s="591"/>
      <c r="BH205" s="591"/>
      <c r="BI205" s="591"/>
      <c r="BJ205" s="591"/>
      <c r="BK205" s="591"/>
      <c r="BL205" s="591"/>
      <c r="BM205" s="591"/>
      <c r="BN205" s="591"/>
      <c r="BO205" s="591"/>
      <c r="BP205" s="591"/>
      <c r="BQ205" s="591"/>
      <c r="BR205" s="591"/>
      <c r="BS205" s="591"/>
      <c r="BT205" s="591"/>
      <c r="BU205" s="591"/>
      <c r="BV205" s="591"/>
      <c r="BW205" s="591"/>
      <c r="BX205" s="591"/>
      <c r="BY205" s="591"/>
      <c r="BZ205" s="591"/>
      <c r="CA205" s="591"/>
      <c r="CB205" s="591"/>
      <c r="CC205" s="591"/>
      <c r="CD205" s="591"/>
      <c r="CE205" s="591"/>
      <c r="CF205" s="591"/>
      <c r="CG205" s="591"/>
      <c r="CH205" s="591"/>
      <c r="CI205" s="591"/>
      <c r="CJ205" s="591"/>
      <c r="CK205" s="591"/>
      <c r="CL205" s="591"/>
      <c r="CM205" s="591"/>
      <c r="CN205" s="591"/>
      <c r="CO205" s="591"/>
      <c r="CP205" s="591"/>
      <c r="CQ205" s="591"/>
      <c r="CR205" s="591"/>
      <c r="CS205" s="591"/>
      <c r="CT205" s="591"/>
      <c r="CU205" s="591"/>
      <c r="CV205" s="591"/>
      <c r="CW205" s="591"/>
      <c r="CX205" s="591"/>
      <c r="CY205" s="591"/>
      <c r="CZ205" s="591"/>
      <c r="DA205" s="591"/>
      <c r="DB205" s="591"/>
      <c r="DC205" s="591"/>
      <c r="DD205" s="591"/>
      <c r="DE205" s="591"/>
      <c r="DF205" s="591"/>
      <c r="DG205" s="591"/>
      <c r="DH205" s="591"/>
      <c r="DI205" s="591"/>
      <c r="DJ205" s="591"/>
      <c r="DK205" s="591"/>
      <c r="DL205" s="591"/>
      <c r="DM205" s="591"/>
      <c r="DN205" s="591"/>
      <c r="DO205" s="591"/>
      <c r="DP205" s="591"/>
      <c r="DQ205" s="591"/>
      <c r="DR205" s="591"/>
      <c r="DS205" s="591"/>
      <c r="DT205" s="591"/>
      <c r="DU205" s="591"/>
      <c r="DV205" s="591"/>
      <c r="DW205" s="591"/>
      <c r="DX205" s="591"/>
      <c r="DY205" s="591"/>
      <c r="DZ205" s="591"/>
      <c r="EA205" s="591"/>
      <c r="EB205" s="591"/>
      <c r="EC205" s="591"/>
      <c r="ED205" s="591"/>
      <c r="EE205" s="591"/>
      <c r="EF205" s="591"/>
      <c r="EG205" s="591"/>
      <c r="EH205" s="591"/>
      <c r="EI205" s="591"/>
      <c r="EJ205" s="591"/>
      <c r="EK205" s="591"/>
      <c r="EL205" s="591"/>
      <c r="EM205" s="591"/>
      <c r="EN205" s="591"/>
      <c r="EO205" s="591"/>
      <c r="EP205" s="591"/>
      <c r="EQ205" s="591"/>
      <c r="ER205" s="591"/>
      <c r="ES205" s="591"/>
      <c r="ET205" s="591"/>
      <c r="EU205" s="591"/>
      <c r="EV205" s="591"/>
      <c r="EW205" s="591"/>
      <c r="EX205" s="591"/>
      <c r="EY205" s="591"/>
      <c r="EZ205" s="591"/>
      <c r="FA205" s="591"/>
      <c r="FB205" s="591"/>
      <c r="FC205" s="591"/>
      <c r="FD205" s="591"/>
      <c r="FE205" s="591"/>
      <c r="FF205" s="591"/>
      <c r="FG205" s="591"/>
      <c r="FH205" s="591"/>
      <c r="FI205" s="591"/>
      <c r="FJ205" s="591"/>
      <c r="FK205" s="591"/>
      <c r="FL205" s="591"/>
      <c r="FM205" s="591"/>
      <c r="FN205" s="591"/>
      <c r="FO205" s="591"/>
      <c r="FP205" s="591"/>
      <c r="FQ205" s="591"/>
      <c r="FR205" s="591"/>
      <c r="FS205" s="591"/>
      <c r="FT205" s="591"/>
      <c r="FU205" s="591"/>
      <c r="FV205" s="591"/>
      <c r="FW205" s="591"/>
      <c r="FX205" s="591"/>
      <c r="FY205" s="591"/>
      <c r="FZ205" s="591"/>
      <c r="GA205" s="591"/>
      <c r="GB205" s="591"/>
      <c r="GC205" s="591"/>
      <c r="GD205" s="591"/>
      <c r="GE205" s="591"/>
      <c r="GF205" s="591"/>
      <c r="GG205" s="591"/>
      <c r="GH205" s="591"/>
      <c r="GI205" s="591"/>
      <c r="GJ205" s="591"/>
      <c r="GK205" s="591"/>
      <c r="GL205" s="591"/>
      <c r="GM205" s="591"/>
      <c r="GN205" s="591"/>
      <c r="GO205" s="591"/>
      <c r="GP205" s="591"/>
      <c r="GQ205" s="591"/>
      <c r="GR205" s="591"/>
      <c r="GS205" s="591"/>
      <c r="GT205" s="591"/>
      <c r="GU205" s="591"/>
      <c r="GV205" s="591"/>
      <c r="GW205" s="591"/>
      <c r="GX205" s="591"/>
      <c r="GY205" s="591"/>
      <c r="GZ205" s="591"/>
      <c r="HA205" s="591"/>
      <c r="HB205" s="591"/>
      <c r="HC205" s="591"/>
      <c r="HD205" s="591"/>
      <c r="HE205" s="591"/>
      <c r="HF205" s="591"/>
      <c r="HG205" s="591"/>
      <c r="HH205" s="591"/>
      <c r="HI205" s="591"/>
      <c r="HJ205" s="591"/>
      <c r="HK205" s="591"/>
      <c r="HL205" s="591"/>
      <c r="HM205" s="591"/>
      <c r="HN205" s="591"/>
      <c r="HO205" s="591"/>
      <c r="HP205" s="591"/>
      <c r="HQ205" s="591"/>
      <c r="HR205" s="591"/>
      <c r="HS205" s="591"/>
      <c r="HT205" s="591"/>
      <c r="HU205" s="591"/>
      <c r="HV205" s="591"/>
      <c r="HW205" s="591"/>
      <c r="HX205" s="591"/>
      <c r="HY205" s="591"/>
      <c r="HZ205" s="591"/>
      <c r="IA205" s="591"/>
      <c r="IB205" s="591"/>
      <c r="IC205" s="591"/>
      <c r="ID205" s="591"/>
      <c r="IE205" s="591"/>
      <c r="IF205" s="591"/>
      <c r="IG205" s="591"/>
      <c r="IH205" s="591"/>
      <c r="II205" s="591"/>
      <c r="IJ205" s="591"/>
      <c r="IK205" s="591"/>
      <c r="IL205" s="591"/>
      <c r="IM205" s="591"/>
      <c r="IN205" s="353"/>
      <c r="IO205" s="353"/>
    </row>
    <row r="206" spans="1:249" s="619" customFormat="1" ht="16.5">
      <c r="A206" s="964"/>
      <c r="B206" s="669"/>
      <c r="C206" s="669"/>
      <c r="D206" s="594"/>
      <c r="E206" s="965"/>
      <c r="J206" s="591"/>
      <c r="K206" s="591"/>
      <c r="L206" s="591"/>
      <c r="M206" s="591"/>
      <c r="N206" s="591"/>
      <c r="O206" s="591"/>
      <c r="P206" s="591"/>
      <c r="Q206" s="591"/>
      <c r="R206" s="591"/>
      <c r="S206" s="591"/>
      <c r="T206" s="591"/>
      <c r="U206" s="591"/>
      <c r="V206" s="591"/>
      <c r="W206" s="591"/>
      <c r="X206" s="591"/>
      <c r="Y206" s="591"/>
      <c r="Z206" s="591"/>
      <c r="AA206" s="591"/>
      <c r="AB206" s="591"/>
      <c r="AC206" s="591"/>
      <c r="AD206" s="591"/>
      <c r="AE206" s="591"/>
      <c r="AF206" s="591"/>
      <c r="AG206" s="591"/>
      <c r="AH206" s="591"/>
      <c r="AI206" s="591"/>
      <c r="AJ206" s="591"/>
      <c r="AK206" s="591"/>
      <c r="AL206" s="591"/>
      <c r="AM206" s="591"/>
      <c r="AN206" s="591"/>
      <c r="AO206" s="591"/>
      <c r="AP206" s="591"/>
      <c r="AQ206" s="591"/>
      <c r="AR206" s="591"/>
      <c r="AS206" s="591"/>
      <c r="AT206" s="591"/>
      <c r="AU206" s="591"/>
      <c r="AV206" s="591"/>
      <c r="AW206" s="591"/>
      <c r="AX206" s="591"/>
      <c r="AY206" s="591"/>
      <c r="AZ206" s="591"/>
      <c r="BA206" s="591"/>
      <c r="BB206" s="591"/>
      <c r="BC206" s="591"/>
      <c r="BD206" s="591"/>
      <c r="BE206" s="591"/>
      <c r="BF206" s="591"/>
      <c r="BG206" s="591"/>
      <c r="BH206" s="591"/>
      <c r="BI206" s="591"/>
      <c r="BJ206" s="591"/>
      <c r="BK206" s="591"/>
      <c r="BL206" s="591"/>
      <c r="BM206" s="591"/>
      <c r="BN206" s="591"/>
      <c r="BO206" s="591"/>
      <c r="BP206" s="591"/>
      <c r="BQ206" s="591"/>
      <c r="BR206" s="591"/>
      <c r="BS206" s="591"/>
      <c r="BT206" s="591"/>
      <c r="BU206" s="591"/>
      <c r="BV206" s="591"/>
      <c r="BW206" s="591"/>
      <c r="BX206" s="591"/>
      <c r="BY206" s="591"/>
      <c r="BZ206" s="591"/>
      <c r="CA206" s="591"/>
      <c r="CB206" s="591"/>
      <c r="CC206" s="591"/>
      <c r="CD206" s="591"/>
      <c r="CE206" s="591"/>
      <c r="CF206" s="591"/>
      <c r="CG206" s="591"/>
      <c r="CH206" s="591"/>
      <c r="CI206" s="591"/>
      <c r="CJ206" s="591"/>
      <c r="CK206" s="591"/>
      <c r="CL206" s="591"/>
      <c r="CM206" s="591"/>
      <c r="CN206" s="591"/>
      <c r="CO206" s="591"/>
      <c r="CP206" s="591"/>
      <c r="CQ206" s="591"/>
      <c r="CR206" s="591"/>
      <c r="CS206" s="591"/>
      <c r="CT206" s="591"/>
      <c r="CU206" s="591"/>
      <c r="CV206" s="591"/>
      <c r="CW206" s="591"/>
      <c r="CX206" s="591"/>
      <c r="CY206" s="591"/>
      <c r="CZ206" s="591"/>
      <c r="DA206" s="591"/>
      <c r="DB206" s="591"/>
      <c r="DC206" s="591"/>
      <c r="DD206" s="591"/>
      <c r="DE206" s="591"/>
      <c r="DF206" s="591"/>
      <c r="DG206" s="591"/>
      <c r="DH206" s="591"/>
      <c r="DI206" s="591"/>
      <c r="DJ206" s="591"/>
      <c r="DK206" s="591"/>
      <c r="DL206" s="591"/>
      <c r="DM206" s="591"/>
      <c r="DN206" s="591"/>
      <c r="DO206" s="591"/>
      <c r="DP206" s="591"/>
      <c r="DQ206" s="591"/>
      <c r="DR206" s="591"/>
      <c r="DS206" s="591"/>
      <c r="DT206" s="591"/>
      <c r="DU206" s="591"/>
      <c r="DV206" s="591"/>
      <c r="DW206" s="591"/>
      <c r="DX206" s="591"/>
      <c r="DY206" s="591"/>
      <c r="DZ206" s="591"/>
      <c r="EA206" s="591"/>
      <c r="EB206" s="591"/>
      <c r="EC206" s="591"/>
      <c r="ED206" s="591"/>
      <c r="EE206" s="591"/>
      <c r="EF206" s="591"/>
      <c r="EG206" s="591"/>
      <c r="EH206" s="591"/>
      <c r="EI206" s="591"/>
      <c r="EJ206" s="591"/>
      <c r="EK206" s="591"/>
      <c r="EL206" s="591"/>
      <c r="EM206" s="591"/>
      <c r="EN206" s="591"/>
      <c r="EO206" s="591"/>
      <c r="EP206" s="591"/>
      <c r="EQ206" s="591"/>
      <c r="ER206" s="591"/>
      <c r="ES206" s="591"/>
      <c r="ET206" s="591"/>
      <c r="EU206" s="591"/>
      <c r="EV206" s="591"/>
      <c r="EW206" s="591"/>
      <c r="EX206" s="591"/>
      <c r="EY206" s="591"/>
      <c r="EZ206" s="591"/>
      <c r="FA206" s="591"/>
      <c r="FB206" s="591"/>
      <c r="FC206" s="591"/>
      <c r="FD206" s="591"/>
      <c r="FE206" s="591"/>
      <c r="FF206" s="591"/>
      <c r="FG206" s="591"/>
      <c r="FH206" s="591"/>
      <c r="FI206" s="591"/>
      <c r="FJ206" s="591"/>
      <c r="FK206" s="591"/>
      <c r="FL206" s="591"/>
      <c r="FM206" s="591"/>
      <c r="FN206" s="591"/>
      <c r="FO206" s="591"/>
      <c r="FP206" s="591"/>
      <c r="FQ206" s="591"/>
      <c r="FR206" s="591"/>
      <c r="FS206" s="591"/>
      <c r="FT206" s="591"/>
      <c r="FU206" s="591"/>
      <c r="FV206" s="591"/>
      <c r="FW206" s="591"/>
      <c r="FX206" s="591"/>
      <c r="FY206" s="591"/>
      <c r="FZ206" s="591"/>
      <c r="GA206" s="591"/>
      <c r="GB206" s="591"/>
      <c r="GC206" s="591"/>
      <c r="GD206" s="591"/>
      <c r="GE206" s="591"/>
      <c r="GF206" s="591"/>
      <c r="GG206" s="591"/>
      <c r="GH206" s="591"/>
      <c r="GI206" s="591"/>
      <c r="GJ206" s="591"/>
      <c r="GK206" s="591"/>
      <c r="GL206" s="591"/>
      <c r="GM206" s="591"/>
      <c r="GN206" s="591"/>
      <c r="GO206" s="591"/>
      <c r="GP206" s="591"/>
      <c r="GQ206" s="591"/>
      <c r="GR206" s="591"/>
      <c r="GS206" s="591"/>
      <c r="GT206" s="591"/>
      <c r="GU206" s="591"/>
      <c r="GV206" s="591"/>
      <c r="GW206" s="591"/>
      <c r="GX206" s="591"/>
      <c r="GY206" s="591"/>
      <c r="GZ206" s="591"/>
      <c r="HA206" s="591"/>
      <c r="HB206" s="591"/>
      <c r="HC206" s="591"/>
      <c r="HD206" s="591"/>
      <c r="HE206" s="591"/>
      <c r="HF206" s="591"/>
      <c r="HG206" s="591"/>
      <c r="HH206" s="591"/>
      <c r="HI206" s="591"/>
      <c r="HJ206" s="591"/>
      <c r="HK206" s="591"/>
      <c r="HL206" s="591"/>
      <c r="HM206" s="591"/>
      <c r="HN206" s="591"/>
      <c r="HO206" s="591"/>
      <c r="HP206" s="591"/>
      <c r="HQ206" s="591"/>
      <c r="HR206" s="591"/>
      <c r="HS206" s="591"/>
      <c r="HT206" s="591"/>
      <c r="HU206" s="591"/>
      <c r="HV206" s="591"/>
      <c r="HW206" s="591"/>
      <c r="HX206" s="591"/>
      <c r="HY206" s="591"/>
      <c r="HZ206" s="591"/>
      <c r="IA206" s="591"/>
      <c r="IB206" s="591"/>
      <c r="IC206" s="591"/>
      <c r="ID206" s="591"/>
      <c r="IE206" s="591"/>
      <c r="IF206" s="591"/>
      <c r="IG206" s="591"/>
      <c r="IH206" s="591"/>
      <c r="II206" s="591"/>
      <c r="IJ206" s="591"/>
      <c r="IK206" s="591"/>
      <c r="IL206" s="591"/>
      <c r="IM206" s="591"/>
      <c r="IN206" s="353"/>
      <c r="IO206" s="353"/>
    </row>
    <row r="207" spans="1:249" s="619" customFormat="1" ht="16.5">
      <c r="A207" s="964"/>
      <c r="B207" s="669"/>
      <c r="C207" s="669"/>
      <c r="D207" s="594"/>
      <c r="E207" s="965"/>
      <c r="J207" s="591"/>
      <c r="K207" s="591"/>
      <c r="L207" s="591"/>
      <c r="M207" s="591"/>
      <c r="N207" s="591"/>
      <c r="O207" s="591"/>
      <c r="P207" s="591"/>
      <c r="Q207" s="591"/>
      <c r="R207" s="591"/>
      <c r="S207" s="591"/>
      <c r="T207" s="591"/>
      <c r="U207" s="591"/>
      <c r="V207" s="591"/>
      <c r="W207" s="591"/>
      <c r="X207" s="591"/>
      <c r="Y207" s="591"/>
      <c r="Z207" s="591"/>
      <c r="AA207" s="591"/>
      <c r="AB207" s="591"/>
      <c r="AC207" s="591"/>
      <c r="AD207" s="591"/>
      <c r="AE207" s="591"/>
      <c r="AF207" s="591"/>
      <c r="AG207" s="591"/>
      <c r="AH207" s="591"/>
      <c r="AI207" s="591"/>
      <c r="AJ207" s="591"/>
      <c r="AK207" s="591"/>
      <c r="AL207" s="591"/>
      <c r="AM207" s="591"/>
      <c r="AN207" s="591"/>
      <c r="AO207" s="591"/>
      <c r="AP207" s="591"/>
      <c r="AQ207" s="591"/>
      <c r="AR207" s="591"/>
      <c r="AS207" s="591"/>
      <c r="AT207" s="591"/>
      <c r="AU207" s="591"/>
      <c r="AV207" s="591"/>
      <c r="AW207" s="591"/>
      <c r="AX207" s="591"/>
      <c r="AY207" s="591"/>
      <c r="AZ207" s="591"/>
      <c r="BA207" s="591"/>
      <c r="BB207" s="591"/>
      <c r="BC207" s="591"/>
      <c r="BD207" s="591"/>
      <c r="BE207" s="591"/>
      <c r="BF207" s="591"/>
      <c r="BG207" s="591"/>
      <c r="BH207" s="591"/>
      <c r="BI207" s="591"/>
      <c r="BJ207" s="591"/>
      <c r="BK207" s="591"/>
      <c r="BL207" s="591"/>
      <c r="BM207" s="591"/>
      <c r="BN207" s="591"/>
      <c r="BO207" s="591"/>
      <c r="BP207" s="591"/>
      <c r="BQ207" s="591"/>
      <c r="BR207" s="591"/>
      <c r="BS207" s="591"/>
      <c r="BT207" s="591"/>
      <c r="BU207" s="591"/>
      <c r="BV207" s="591"/>
      <c r="BW207" s="591"/>
      <c r="BX207" s="591"/>
      <c r="BY207" s="591"/>
      <c r="BZ207" s="591"/>
      <c r="CA207" s="591"/>
      <c r="CB207" s="591"/>
      <c r="CC207" s="591"/>
      <c r="CD207" s="591"/>
      <c r="CE207" s="591"/>
      <c r="CF207" s="591"/>
      <c r="CG207" s="591"/>
      <c r="CH207" s="591"/>
      <c r="CI207" s="591"/>
      <c r="CJ207" s="591"/>
      <c r="CK207" s="591"/>
      <c r="CL207" s="591"/>
      <c r="CM207" s="591"/>
      <c r="CN207" s="591"/>
      <c r="CO207" s="591"/>
      <c r="CP207" s="591"/>
      <c r="CQ207" s="591"/>
      <c r="CR207" s="591"/>
      <c r="CS207" s="591"/>
      <c r="CT207" s="591"/>
      <c r="CU207" s="591"/>
      <c r="CV207" s="591"/>
      <c r="CW207" s="591"/>
      <c r="CX207" s="591"/>
      <c r="CY207" s="591"/>
      <c r="CZ207" s="591"/>
      <c r="DA207" s="591"/>
      <c r="DB207" s="591"/>
      <c r="DC207" s="591"/>
      <c r="DD207" s="591"/>
      <c r="DE207" s="591"/>
      <c r="DF207" s="591"/>
      <c r="DG207" s="591"/>
      <c r="DH207" s="591"/>
      <c r="DI207" s="591"/>
      <c r="DJ207" s="591"/>
      <c r="DK207" s="591"/>
      <c r="DL207" s="591"/>
      <c r="DM207" s="591"/>
      <c r="DN207" s="591"/>
      <c r="DO207" s="591"/>
      <c r="DP207" s="591"/>
      <c r="DQ207" s="591"/>
      <c r="DR207" s="591"/>
      <c r="DS207" s="591"/>
      <c r="DT207" s="591"/>
      <c r="DU207" s="591"/>
      <c r="DV207" s="591"/>
      <c r="DW207" s="591"/>
      <c r="DX207" s="591"/>
      <c r="DY207" s="591"/>
      <c r="DZ207" s="591"/>
      <c r="EA207" s="591"/>
      <c r="EB207" s="591"/>
      <c r="EC207" s="591"/>
      <c r="ED207" s="591"/>
      <c r="EE207" s="591"/>
      <c r="EF207" s="591"/>
      <c r="EG207" s="591"/>
      <c r="EH207" s="591"/>
      <c r="EI207" s="591"/>
      <c r="EJ207" s="591"/>
      <c r="EK207" s="591"/>
      <c r="EL207" s="591"/>
      <c r="EM207" s="591"/>
      <c r="EN207" s="591"/>
      <c r="EO207" s="591"/>
      <c r="EP207" s="591"/>
      <c r="EQ207" s="591"/>
      <c r="ER207" s="591"/>
      <c r="ES207" s="591"/>
      <c r="ET207" s="591"/>
      <c r="EU207" s="591"/>
      <c r="EV207" s="591"/>
      <c r="EW207" s="591"/>
      <c r="EX207" s="591"/>
      <c r="EY207" s="591"/>
      <c r="EZ207" s="591"/>
      <c r="FA207" s="591"/>
      <c r="FB207" s="591"/>
      <c r="FC207" s="591"/>
      <c r="FD207" s="591"/>
      <c r="FE207" s="591"/>
      <c r="FF207" s="591"/>
      <c r="FG207" s="591"/>
      <c r="FH207" s="591"/>
      <c r="FI207" s="591"/>
      <c r="FJ207" s="591"/>
      <c r="FK207" s="591"/>
      <c r="FL207" s="591"/>
      <c r="FM207" s="591"/>
      <c r="FN207" s="591"/>
      <c r="FO207" s="591"/>
      <c r="FP207" s="591"/>
      <c r="FQ207" s="591"/>
      <c r="FR207" s="591"/>
      <c r="FS207" s="591"/>
      <c r="FT207" s="591"/>
      <c r="FU207" s="591"/>
      <c r="FV207" s="591"/>
      <c r="FW207" s="591"/>
      <c r="FX207" s="591"/>
      <c r="FY207" s="591"/>
      <c r="FZ207" s="591"/>
      <c r="GA207" s="591"/>
      <c r="GB207" s="591"/>
      <c r="GC207" s="591"/>
      <c r="GD207" s="591"/>
      <c r="GE207" s="591"/>
      <c r="GF207" s="591"/>
      <c r="GG207" s="591"/>
      <c r="GH207" s="591"/>
      <c r="GI207" s="591"/>
      <c r="GJ207" s="591"/>
      <c r="GK207" s="591"/>
      <c r="GL207" s="591"/>
      <c r="GM207" s="591"/>
      <c r="GN207" s="591"/>
      <c r="GO207" s="591"/>
      <c r="GP207" s="591"/>
      <c r="GQ207" s="591"/>
      <c r="GR207" s="591"/>
      <c r="GS207" s="591"/>
      <c r="GT207" s="591"/>
      <c r="GU207" s="591"/>
      <c r="GV207" s="591"/>
      <c r="GW207" s="591"/>
      <c r="GX207" s="591"/>
      <c r="GY207" s="591"/>
      <c r="GZ207" s="591"/>
      <c r="HA207" s="591"/>
      <c r="HB207" s="591"/>
      <c r="HC207" s="591"/>
      <c r="HD207" s="591"/>
      <c r="HE207" s="591"/>
      <c r="HF207" s="591"/>
      <c r="HG207" s="591"/>
      <c r="HH207" s="591"/>
      <c r="HI207" s="591"/>
      <c r="HJ207" s="591"/>
      <c r="HK207" s="591"/>
      <c r="HL207" s="591"/>
      <c r="HM207" s="591"/>
      <c r="HN207" s="591"/>
      <c r="HO207" s="591"/>
      <c r="HP207" s="591"/>
      <c r="HQ207" s="591"/>
      <c r="HR207" s="591"/>
      <c r="HS207" s="591"/>
      <c r="HT207" s="591"/>
      <c r="HU207" s="591"/>
      <c r="HV207" s="591"/>
      <c r="HW207" s="591"/>
      <c r="HX207" s="591"/>
      <c r="HY207" s="591"/>
      <c r="HZ207" s="591"/>
      <c r="IA207" s="591"/>
      <c r="IB207" s="591"/>
      <c r="IC207" s="591"/>
      <c r="ID207" s="591"/>
      <c r="IE207" s="591"/>
      <c r="IF207" s="591"/>
      <c r="IG207" s="591"/>
      <c r="IH207" s="591"/>
      <c r="II207" s="591"/>
      <c r="IJ207" s="591"/>
      <c r="IK207" s="591"/>
      <c r="IL207" s="591"/>
      <c r="IM207" s="591"/>
      <c r="IN207" s="353"/>
      <c r="IO207" s="353"/>
    </row>
    <row r="208" spans="1:249" s="619" customFormat="1" ht="16.5">
      <c r="A208" s="964"/>
      <c r="B208" s="669"/>
      <c r="C208" s="669"/>
      <c r="D208" s="594"/>
      <c r="E208" s="965"/>
      <c r="J208" s="591"/>
      <c r="K208" s="591"/>
      <c r="L208" s="591"/>
      <c r="M208" s="591"/>
      <c r="N208" s="591"/>
      <c r="O208" s="591"/>
      <c r="P208" s="591"/>
      <c r="Q208" s="591"/>
      <c r="R208" s="591"/>
      <c r="S208" s="591"/>
      <c r="T208" s="591"/>
      <c r="U208" s="591"/>
      <c r="V208" s="591"/>
      <c r="W208" s="591"/>
      <c r="X208" s="591"/>
      <c r="Y208" s="591"/>
      <c r="Z208" s="591"/>
      <c r="AA208" s="591"/>
      <c r="AB208" s="591"/>
      <c r="AC208" s="591"/>
      <c r="AD208" s="591"/>
      <c r="AE208" s="591"/>
      <c r="AF208" s="591"/>
      <c r="AG208" s="591"/>
      <c r="AH208" s="591"/>
      <c r="AI208" s="591"/>
      <c r="AJ208" s="591"/>
      <c r="AK208" s="591"/>
      <c r="AL208" s="591"/>
      <c r="AM208" s="591"/>
      <c r="AN208" s="591"/>
      <c r="AO208" s="591"/>
      <c r="AP208" s="591"/>
      <c r="AQ208" s="591"/>
      <c r="AR208" s="591"/>
      <c r="AS208" s="591"/>
      <c r="AT208" s="591"/>
      <c r="AU208" s="591"/>
      <c r="AV208" s="591"/>
      <c r="AW208" s="591"/>
      <c r="AX208" s="591"/>
      <c r="AY208" s="591"/>
      <c r="AZ208" s="591"/>
      <c r="BA208" s="591"/>
      <c r="BB208" s="591"/>
      <c r="BC208" s="591"/>
      <c r="BD208" s="591"/>
      <c r="BE208" s="591"/>
      <c r="BF208" s="591"/>
      <c r="BG208" s="591"/>
      <c r="BH208" s="591"/>
      <c r="BI208" s="591"/>
      <c r="BJ208" s="591"/>
      <c r="BK208" s="591"/>
      <c r="BL208" s="591"/>
      <c r="BM208" s="591"/>
      <c r="BN208" s="591"/>
      <c r="BO208" s="591"/>
      <c r="BP208" s="591"/>
      <c r="BQ208" s="591"/>
      <c r="BR208" s="591"/>
      <c r="BS208" s="591"/>
      <c r="BT208" s="591"/>
      <c r="BU208" s="591"/>
      <c r="BV208" s="591"/>
      <c r="BW208" s="591"/>
      <c r="BX208" s="591"/>
      <c r="BY208" s="591"/>
      <c r="BZ208" s="591"/>
      <c r="CA208" s="591"/>
      <c r="CB208" s="591"/>
      <c r="CC208" s="591"/>
      <c r="CD208" s="591"/>
      <c r="CE208" s="591"/>
      <c r="CF208" s="591"/>
      <c r="CG208" s="591"/>
      <c r="CH208" s="591"/>
      <c r="CI208" s="591"/>
      <c r="CJ208" s="591"/>
      <c r="CK208" s="591"/>
      <c r="CL208" s="591"/>
      <c r="CM208" s="591"/>
      <c r="CN208" s="591"/>
      <c r="CO208" s="591"/>
      <c r="CP208" s="591"/>
      <c r="CQ208" s="591"/>
      <c r="CR208" s="591"/>
      <c r="CS208" s="591"/>
      <c r="CT208" s="591"/>
      <c r="CU208" s="591"/>
      <c r="CV208" s="591"/>
      <c r="CW208" s="591"/>
      <c r="CX208" s="591"/>
      <c r="CY208" s="591"/>
      <c r="CZ208" s="591"/>
      <c r="DA208" s="591"/>
      <c r="DB208" s="591"/>
      <c r="DC208" s="591"/>
      <c r="DD208" s="591"/>
      <c r="DE208" s="591"/>
      <c r="DF208" s="591"/>
      <c r="DG208" s="591"/>
      <c r="DH208" s="591"/>
      <c r="DI208" s="591"/>
      <c r="DJ208" s="591"/>
      <c r="DK208" s="591"/>
      <c r="DL208" s="591"/>
      <c r="DM208" s="591"/>
      <c r="DN208" s="591"/>
      <c r="DO208" s="591"/>
      <c r="DP208" s="591"/>
      <c r="DQ208" s="591"/>
      <c r="DR208" s="591"/>
      <c r="DS208" s="591"/>
      <c r="DT208" s="591"/>
      <c r="DU208" s="591"/>
      <c r="DV208" s="591"/>
      <c r="DW208" s="591"/>
      <c r="DX208" s="591"/>
      <c r="DY208" s="591"/>
      <c r="DZ208" s="591"/>
      <c r="EA208" s="591"/>
      <c r="EB208" s="591"/>
      <c r="EC208" s="591"/>
      <c r="ED208" s="591"/>
      <c r="EE208" s="591"/>
      <c r="EF208" s="591"/>
      <c r="EG208" s="591"/>
      <c r="EH208" s="591"/>
      <c r="EI208" s="591"/>
      <c r="EJ208" s="591"/>
      <c r="EK208" s="591"/>
      <c r="EL208" s="591"/>
      <c r="EM208" s="591"/>
      <c r="EN208" s="591"/>
      <c r="EO208" s="591"/>
      <c r="EP208" s="591"/>
      <c r="EQ208" s="591"/>
      <c r="ER208" s="591"/>
      <c r="ES208" s="591"/>
      <c r="ET208" s="591"/>
      <c r="EU208" s="591"/>
      <c r="EV208" s="591"/>
      <c r="EW208" s="591"/>
      <c r="EX208" s="591"/>
      <c r="EY208" s="591"/>
      <c r="EZ208" s="591"/>
      <c r="FA208" s="591"/>
      <c r="FB208" s="591"/>
      <c r="FC208" s="591"/>
      <c r="FD208" s="591"/>
      <c r="FE208" s="591"/>
      <c r="FF208" s="591"/>
      <c r="FG208" s="591"/>
      <c r="FH208" s="591"/>
      <c r="FI208" s="591"/>
      <c r="FJ208" s="591"/>
      <c r="FK208" s="591"/>
      <c r="FL208" s="591"/>
      <c r="FM208" s="591"/>
      <c r="FN208" s="591"/>
      <c r="FO208" s="591"/>
      <c r="FP208" s="591"/>
      <c r="FQ208" s="591"/>
      <c r="FR208" s="591"/>
      <c r="FS208" s="591"/>
      <c r="FT208" s="591"/>
      <c r="FU208" s="591"/>
      <c r="FV208" s="591"/>
      <c r="FW208" s="591"/>
      <c r="FX208" s="591"/>
      <c r="FY208" s="591"/>
      <c r="FZ208" s="591"/>
      <c r="GA208" s="591"/>
      <c r="GB208" s="591"/>
      <c r="GC208" s="591"/>
      <c r="GD208" s="591"/>
      <c r="GE208" s="591"/>
      <c r="GF208" s="591"/>
      <c r="GG208" s="591"/>
      <c r="GH208" s="591"/>
      <c r="GI208" s="591"/>
      <c r="GJ208" s="591"/>
      <c r="GK208" s="591"/>
      <c r="GL208" s="591"/>
      <c r="GM208" s="591"/>
      <c r="GN208" s="591"/>
      <c r="GO208" s="591"/>
      <c r="GP208" s="591"/>
      <c r="GQ208" s="591"/>
      <c r="GR208" s="591"/>
      <c r="GS208" s="591"/>
      <c r="GT208" s="591"/>
      <c r="GU208" s="591"/>
      <c r="GV208" s="591"/>
      <c r="GW208" s="591"/>
      <c r="GX208" s="591"/>
      <c r="GY208" s="591"/>
      <c r="GZ208" s="591"/>
      <c r="HA208" s="591"/>
      <c r="HB208" s="591"/>
      <c r="HC208" s="591"/>
      <c r="HD208" s="591"/>
      <c r="HE208" s="591"/>
      <c r="HF208" s="591"/>
      <c r="HG208" s="591"/>
      <c r="HH208" s="591"/>
      <c r="HI208" s="591"/>
      <c r="HJ208" s="591"/>
      <c r="HK208" s="591"/>
      <c r="HL208" s="591"/>
      <c r="HM208" s="591"/>
      <c r="HN208" s="591"/>
      <c r="HO208" s="591"/>
      <c r="HP208" s="591"/>
      <c r="HQ208" s="591"/>
      <c r="HR208" s="591"/>
      <c r="HS208" s="591"/>
      <c r="HT208" s="591"/>
      <c r="HU208" s="591"/>
      <c r="HV208" s="591"/>
      <c r="HW208" s="591"/>
      <c r="HX208" s="591"/>
      <c r="HY208" s="591"/>
      <c r="HZ208" s="591"/>
      <c r="IA208" s="591"/>
      <c r="IB208" s="591"/>
      <c r="IC208" s="591"/>
      <c r="ID208" s="591"/>
      <c r="IE208" s="591"/>
      <c r="IF208" s="591"/>
      <c r="IG208" s="591"/>
      <c r="IH208" s="591"/>
      <c r="II208" s="591"/>
      <c r="IJ208" s="591"/>
      <c r="IK208" s="591"/>
      <c r="IL208" s="591"/>
      <c r="IM208" s="591"/>
      <c r="IN208" s="353"/>
      <c r="IO208" s="353"/>
    </row>
    <row r="209" spans="1:249" s="619" customFormat="1" ht="16.5">
      <c r="A209" s="964"/>
      <c r="B209" s="669"/>
      <c r="C209" s="669"/>
      <c r="D209" s="594"/>
      <c r="E209" s="965"/>
      <c r="J209" s="591"/>
      <c r="K209" s="591"/>
      <c r="L209" s="591"/>
      <c r="M209" s="591"/>
      <c r="N209" s="591"/>
      <c r="O209" s="591"/>
      <c r="P209" s="591"/>
      <c r="Q209" s="591"/>
      <c r="R209" s="591"/>
      <c r="S209" s="591"/>
      <c r="T209" s="591"/>
      <c r="U209" s="591"/>
      <c r="V209" s="591"/>
      <c r="W209" s="591"/>
      <c r="X209" s="591"/>
      <c r="Y209" s="591"/>
      <c r="Z209" s="591"/>
      <c r="AA209" s="591"/>
      <c r="AB209" s="591"/>
      <c r="AC209" s="591"/>
      <c r="AD209" s="591"/>
      <c r="AE209" s="591"/>
      <c r="AF209" s="591"/>
      <c r="AG209" s="591"/>
      <c r="AH209" s="591"/>
      <c r="AI209" s="591"/>
      <c r="AJ209" s="591"/>
      <c r="AK209" s="591"/>
      <c r="AL209" s="591"/>
      <c r="AM209" s="591"/>
      <c r="AN209" s="591"/>
      <c r="AO209" s="591"/>
      <c r="AP209" s="591"/>
      <c r="AQ209" s="591"/>
      <c r="AR209" s="591"/>
      <c r="AS209" s="591"/>
      <c r="AT209" s="591"/>
      <c r="AU209" s="591"/>
      <c r="AV209" s="591"/>
      <c r="AW209" s="591"/>
      <c r="AX209" s="591"/>
      <c r="AY209" s="591"/>
      <c r="AZ209" s="591"/>
      <c r="BA209" s="591"/>
      <c r="BB209" s="591"/>
      <c r="BC209" s="591"/>
      <c r="BD209" s="591"/>
      <c r="BE209" s="591"/>
      <c r="BF209" s="591"/>
      <c r="BG209" s="591"/>
      <c r="BH209" s="591"/>
      <c r="BI209" s="591"/>
      <c r="BJ209" s="591"/>
      <c r="BK209" s="591"/>
      <c r="BL209" s="591"/>
      <c r="BM209" s="591"/>
      <c r="BN209" s="591"/>
      <c r="BO209" s="591"/>
      <c r="BP209" s="591"/>
      <c r="BQ209" s="591"/>
      <c r="BR209" s="591"/>
      <c r="BS209" s="591"/>
      <c r="BT209" s="591"/>
      <c r="BU209" s="591"/>
      <c r="BV209" s="591"/>
      <c r="BW209" s="591"/>
      <c r="BX209" s="591"/>
      <c r="BY209" s="591"/>
      <c r="BZ209" s="591"/>
      <c r="CA209" s="591"/>
      <c r="CB209" s="591"/>
      <c r="CC209" s="591"/>
      <c r="CD209" s="591"/>
      <c r="CE209" s="591"/>
      <c r="CF209" s="591"/>
      <c r="CG209" s="591"/>
      <c r="CH209" s="591"/>
      <c r="CI209" s="591"/>
      <c r="CJ209" s="591"/>
      <c r="CK209" s="591"/>
      <c r="CL209" s="591"/>
      <c r="CM209" s="591"/>
      <c r="CN209" s="591"/>
      <c r="CO209" s="591"/>
      <c r="CP209" s="591"/>
      <c r="CQ209" s="591"/>
      <c r="CR209" s="591"/>
      <c r="CS209" s="591"/>
      <c r="CT209" s="591"/>
      <c r="CU209" s="591"/>
      <c r="CV209" s="591"/>
      <c r="CW209" s="591"/>
      <c r="CX209" s="591"/>
      <c r="CY209" s="591"/>
      <c r="CZ209" s="591"/>
      <c r="DA209" s="591"/>
      <c r="DB209" s="591"/>
      <c r="DC209" s="591"/>
      <c r="DD209" s="591"/>
      <c r="DE209" s="591"/>
      <c r="DF209" s="591"/>
      <c r="DG209" s="591"/>
      <c r="DH209" s="591"/>
      <c r="DI209" s="591"/>
      <c r="DJ209" s="591"/>
      <c r="DK209" s="591"/>
      <c r="DL209" s="591"/>
      <c r="DM209" s="591"/>
      <c r="DN209" s="591"/>
      <c r="DO209" s="591"/>
      <c r="DP209" s="591"/>
      <c r="DQ209" s="591"/>
      <c r="DR209" s="591"/>
      <c r="DS209" s="591"/>
      <c r="DT209" s="591"/>
      <c r="DU209" s="591"/>
      <c r="DV209" s="591"/>
      <c r="DW209" s="591"/>
      <c r="DX209" s="591"/>
      <c r="DY209" s="591"/>
      <c r="DZ209" s="591"/>
      <c r="EA209" s="591"/>
      <c r="EB209" s="591"/>
      <c r="EC209" s="591"/>
      <c r="ED209" s="591"/>
      <c r="EE209" s="591"/>
      <c r="EF209" s="591"/>
      <c r="EG209" s="591"/>
      <c r="EH209" s="591"/>
      <c r="EI209" s="591"/>
      <c r="EJ209" s="591"/>
      <c r="EK209" s="591"/>
      <c r="EL209" s="591"/>
      <c r="EM209" s="591"/>
      <c r="EN209" s="591"/>
      <c r="EO209" s="591"/>
      <c r="EP209" s="591"/>
      <c r="EQ209" s="591"/>
      <c r="ER209" s="591"/>
      <c r="ES209" s="591"/>
      <c r="ET209" s="591"/>
      <c r="EU209" s="591"/>
      <c r="EV209" s="591"/>
      <c r="EW209" s="591"/>
      <c r="EX209" s="591"/>
      <c r="EY209" s="591"/>
      <c r="EZ209" s="591"/>
      <c r="FA209" s="591"/>
      <c r="FB209" s="591"/>
      <c r="FC209" s="591"/>
      <c r="FD209" s="591"/>
      <c r="FE209" s="591"/>
      <c r="FF209" s="591"/>
      <c r="FG209" s="591"/>
      <c r="FH209" s="591"/>
      <c r="FI209" s="591"/>
      <c r="FJ209" s="591"/>
      <c r="FK209" s="591"/>
      <c r="FL209" s="591"/>
      <c r="FM209" s="591"/>
      <c r="FN209" s="591"/>
      <c r="FO209" s="591"/>
      <c r="FP209" s="591"/>
      <c r="FQ209" s="591"/>
      <c r="FR209" s="591"/>
      <c r="FS209" s="591"/>
      <c r="FT209" s="591"/>
      <c r="FU209" s="591"/>
      <c r="FV209" s="591"/>
      <c r="FW209" s="591"/>
      <c r="FX209" s="591"/>
      <c r="FY209" s="591"/>
      <c r="FZ209" s="591"/>
      <c r="GA209" s="591"/>
      <c r="GB209" s="591"/>
      <c r="GC209" s="591"/>
      <c r="GD209" s="591"/>
      <c r="GE209" s="591"/>
      <c r="GF209" s="591"/>
      <c r="GG209" s="591"/>
      <c r="GH209" s="591"/>
      <c r="GI209" s="591"/>
      <c r="GJ209" s="591"/>
      <c r="GK209" s="591"/>
      <c r="GL209" s="591"/>
      <c r="GM209" s="591"/>
      <c r="GN209" s="591"/>
      <c r="GO209" s="591"/>
      <c r="GP209" s="591"/>
      <c r="GQ209" s="591"/>
      <c r="GR209" s="591"/>
      <c r="GS209" s="591"/>
      <c r="GT209" s="591"/>
      <c r="GU209" s="591"/>
      <c r="GV209" s="591"/>
      <c r="GW209" s="591"/>
      <c r="GX209" s="591"/>
      <c r="GY209" s="591"/>
      <c r="GZ209" s="591"/>
      <c r="HA209" s="591"/>
      <c r="HB209" s="591"/>
      <c r="HC209" s="591"/>
      <c r="HD209" s="591"/>
      <c r="HE209" s="591"/>
      <c r="HF209" s="591"/>
      <c r="HG209" s="591"/>
      <c r="HH209" s="591"/>
      <c r="HI209" s="591"/>
      <c r="HJ209" s="591"/>
      <c r="HK209" s="591"/>
      <c r="HL209" s="591"/>
      <c r="HM209" s="591"/>
      <c r="HN209" s="591"/>
      <c r="HO209" s="591"/>
      <c r="HP209" s="591"/>
      <c r="HQ209" s="591"/>
      <c r="HR209" s="591"/>
      <c r="HS209" s="591"/>
      <c r="HT209" s="591"/>
      <c r="HU209" s="591"/>
      <c r="HV209" s="591"/>
      <c r="HW209" s="591"/>
      <c r="HX209" s="591"/>
      <c r="HY209" s="591"/>
      <c r="HZ209" s="591"/>
      <c r="IA209" s="591"/>
      <c r="IB209" s="591"/>
      <c r="IC209" s="591"/>
      <c r="ID209" s="591"/>
      <c r="IE209" s="591"/>
      <c r="IF209" s="591"/>
      <c r="IG209" s="591"/>
      <c r="IH209" s="591"/>
      <c r="II209" s="591"/>
      <c r="IJ209" s="591"/>
      <c r="IK209" s="591"/>
      <c r="IL209" s="591"/>
      <c r="IM209" s="591"/>
      <c r="IN209" s="353"/>
      <c r="IO209" s="353"/>
    </row>
    <row r="210" spans="1:249" s="619" customFormat="1" ht="16.5">
      <c r="A210" s="964"/>
      <c r="B210" s="669"/>
      <c r="C210" s="669"/>
      <c r="D210" s="594"/>
      <c r="E210" s="965"/>
      <c r="J210" s="591"/>
      <c r="K210" s="591"/>
      <c r="L210" s="591"/>
      <c r="M210" s="591"/>
      <c r="N210" s="591"/>
      <c r="O210" s="591"/>
      <c r="P210" s="591"/>
      <c r="Q210" s="591"/>
      <c r="R210" s="591"/>
      <c r="S210" s="591"/>
      <c r="T210" s="591"/>
      <c r="U210" s="591"/>
      <c r="V210" s="591"/>
      <c r="W210" s="591"/>
      <c r="X210" s="591"/>
      <c r="Y210" s="591"/>
      <c r="Z210" s="591"/>
      <c r="AA210" s="591"/>
      <c r="AB210" s="591"/>
      <c r="AC210" s="591"/>
      <c r="AD210" s="591"/>
      <c r="AE210" s="591"/>
      <c r="AF210" s="591"/>
      <c r="AG210" s="591"/>
      <c r="AH210" s="591"/>
      <c r="AI210" s="591"/>
      <c r="AJ210" s="591"/>
      <c r="AK210" s="591"/>
      <c r="AL210" s="591"/>
      <c r="AM210" s="591"/>
      <c r="AN210" s="591"/>
      <c r="AO210" s="591"/>
      <c r="AP210" s="591"/>
      <c r="AQ210" s="591"/>
      <c r="AR210" s="591"/>
      <c r="AS210" s="591"/>
      <c r="AT210" s="591"/>
      <c r="AU210" s="591"/>
      <c r="AV210" s="591"/>
      <c r="AW210" s="591"/>
      <c r="AX210" s="591"/>
      <c r="AY210" s="591"/>
      <c r="AZ210" s="591"/>
      <c r="BA210" s="591"/>
      <c r="BB210" s="591"/>
      <c r="BC210" s="591"/>
      <c r="BD210" s="591"/>
      <c r="BE210" s="591"/>
      <c r="BF210" s="591"/>
      <c r="BG210" s="591"/>
      <c r="BH210" s="591"/>
      <c r="BI210" s="591"/>
      <c r="BJ210" s="591"/>
      <c r="BK210" s="591"/>
      <c r="BL210" s="591"/>
      <c r="BM210" s="591"/>
      <c r="BN210" s="591"/>
      <c r="BO210" s="591"/>
      <c r="BP210" s="591"/>
      <c r="BQ210" s="591"/>
      <c r="BR210" s="591"/>
      <c r="BS210" s="591"/>
      <c r="BT210" s="591"/>
      <c r="BU210" s="591"/>
      <c r="BV210" s="591"/>
      <c r="BW210" s="591"/>
      <c r="BX210" s="591"/>
      <c r="BY210" s="591"/>
      <c r="BZ210" s="591"/>
      <c r="CA210" s="591"/>
      <c r="CB210" s="591"/>
      <c r="CC210" s="591"/>
      <c r="CD210" s="591"/>
      <c r="CE210" s="591"/>
      <c r="CF210" s="591"/>
      <c r="CG210" s="591"/>
      <c r="CH210" s="591"/>
      <c r="CI210" s="591"/>
      <c r="CJ210" s="591"/>
      <c r="CK210" s="591"/>
      <c r="CL210" s="591"/>
      <c r="CM210" s="591"/>
      <c r="CN210" s="591"/>
      <c r="CO210" s="591"/>
      <c r="CP210" s="591"/>
      <c r="CQ210" s="591"/>
      <c r="CR210" s="591"/>
      <c r="CS210" s="591"/>
      <c r="CT210" s="591"/>
      <c r="CU210" s="591"/>
      <c r="CV210" s="591"/>
      <c r="CW210" s="591"/>
      <c r="CX210" s="591"/>
      <c r="CY210" s="591"/>
      <c r="CZ210" s="591"/>
      <c r="DA210" s="591"/>
      <c r="DB210" s="591"/>
      <c r="DC210" s="591"/>
      <c r="DD210" s="591"/>
      <c r="DE210" s="591"/>
      <c r="DF210" s="591"/>
      <c r="DG210" s="591"/>
      <c r="DH210" s="591"/>
      <c r="DI210" s="591"/>
      <c r="DJ210" s="591"/>
      <c r="DK210" s="591"/>
      <c r="DL210" s="591"/>
      <c r="DM210" s="591"/>
      <c r="DN210" s="591"/>
      <c r="DO210" s="591"/>
      <c r="DP210" s="591"/>
      <c r="DQ210" s="591"/>
      <c r="DR210" s="591"/>
      <c r="DS210" s="591"/>
      <c r="DT210" s="591"/>
      <c r="DU210" s="591"/>
      <c r="DV210" s="591"/>
      <c r="DW210" s="591"/>
      <c r="DX210" s="591"/>
      <c r="DY210" s="591"/>
      <c r="DZ210" s="591"/>
      <c r="EA210" s="591"/>
      <c r="EB210" s="591"/>
      <c r="EC210" s="591"/>
      <c r="ED210" s="591"/>
      <c r="EE210" s="591"/>
      <c r="EF210" s="591"/>
      <c r="EG210" s="591"/>
      <c r="EH210" s="591"/>
      <c r="EI210" s="591"/>
      <c r="EJ210" s="591"/>
      <c r="EK210" s="591"/>
      <c r="EL210" s="591"/>
      <c r="EM210" s="591"/>
      <c r="EN210" s="591"/>
      <c r="EO210" s="591"/>
      <c r="EP210" s="591"/>
      <c r="EQ210" s="591"/>
      <c r="ER210" s="591"/>
      <c r="ES210" s="591"/>
      <c r="ET210" s="591"/>
      <c r="EU210" s="591"/>
      <c r="EV210" s="591"/>
      <c r="EW210" s="591"/>
      <c r="EX210" s="591"/>
      <c r="EY210" s="591"/>
      <c r="EZ210" s="591"/>
      <c r="FA210" s="591"/>
      <c r="FB210" s="591"/>
      <c r="FC210" s="591"/>
      <c r="FD210" s="591"/>
      <c r="FE210" s="591"/>
      <c r="FF210" s="591"/>
      <c r="FG210" s="591"/>
      <c r="FH210" s="591"/>
      <c r="FI210" s="591"/>
      <c r="FJ210" s="591"/>
      <c r="FK210" s="591"/>
      <c r="FL210" s="591"/>
      <c r="FM210" s="591"/>
      <c r="FN210" s="591"/>
      <c r="FO210" s="591"/>
      <c r="FP210" s="591"/>
      <c r="FQ210" s="591"/>
      <c r="FR210" s="591"/>
      <c r="FS210" s="591"/>
      <c r="FT210" s="591"/>
      <c r="FU210" s="591"/>
      <c r="FV210" s="591"/>
      <c r="FW210" s="591"/>
      <c r="FX210" s="591"/>
      <c r="FY210" s="591"/>
      <c r="FZ210" s="591"/>
      <c r="GA210" s="591"/>
      <c r="GB210" s="591"/>
      <c r="GC210" s="591"/>
      <c r="GD210" s="591"/>
      <c r="GE210" s="591"/>
      <c r="GF210" s="591"/>
      <c r="GG210" s="591"/>
      <c r="GH210" s="591"/>
      <c r="GI210" s="591"/>
      <c r="GJ210" s="591"/>
      <c r="GK210" s="591"/>
      <c r="GL210" s="591"/>
      <c r="GM210" s="591"/>
      <c r="GN210" s="591"/>
      <c r="GO210" s="591"/>
      <c r="GP210" s="591"/>
      <c r="GQ210" s="591"/>
      <c r="GR210" s="591"/>
      <c r="GS210" s="591"/>
      <c r="GT210" s="591"/>
      <c r="GU210" s="591"/>
      <c r="GV210" s="591"/>
      <c r="GW210" s="591"/>
      <c r="GX210" s="591"/>
      <c r="GY210" s="591"/>
      <c r="GZ210" s="591"/>
      <c r="HA210" s="591"/>
      <c r="HB210" s="591"/>
      <c r="HC210" s="591"/>
      <c r="HD210" s="591"/>
      <c r="HE210" s="591"/>
      <c r="HF210" s="591"/>
      <c r="HG210" s="591"/>
      <c r="HH210" s="591"/>
      <c r="HI210" s="591"/>
      <c r="HJ210" s="591"/>
      <c r="HK210" s="591"/>
      <c r="HL210" s="591"/>
      <c r="HM210" s="591"/>
      <c r="HN210" s="591"/>
      <c r="HO210" s="591"/>
      <c r="HP210" s="591"/>
      <c r="HQ210" s="591"/>
      <c r="HR210" s="591"/>
      <c r="HS210" s="591"/>
      <c r="HT210" s="591"/>
      <c r="HU210" s="591"/>
      <c r="HV210" s="591"/>
      <c r="HW210" s="591"/>
      <c r="HX210" s="591"/>
      <c r="HY210" s="591"/>
      <c r="HZ210" s="591"/>
      <c r="IA210" s="591"/>
      <c r="IB210" s="591"/>
      <c r="IC210" s="591"/>
      <c r="ID210" s="591"/>
      <c r="IE210" s="591"/>
      <c r="IF210" s="591"/>
      <c r="IG210" s="591"/>
      <c r="IH210" s="591"/>
      <c r="II210" s="591"/>
      <c r="IJ210" s="591"/>
      <c r="IK210" s="591"/>
      <c r="IL210" s="591"/>
      <c r="IM210" s="591"/>
      <c r="IN210" s="353"/>
      <c r="IO210" s="353"/>
    </row>
    <row r="211" spans="1:249" s="619" customFormat="1" ht="16.5">
      <c r="A211" s="964"/>
      <c r="B211" s="669"/>
      <c r="C211" s="669"/>
      <c r="D211" s="594"/>
      <c r="E211" s="965"/>
      <c r="J211" s="591"/>
      <c r="K211" s="591"/>
      <c r="L211" s="591"/>
      <c r="M211" s="591"/>
      <c r="N211" s="591"/>
      <c r="O211" s="591"/>
      <c r="P211" s="591"/>
      <c r="Q211" s="591"/>
      <c r="R211" s="591"/>
      <c r="S211" s="591"/>
      <c r="T211" s="591"/>
      <c r="U211" s="591"/>
      <c r="V211" s="591"/>
      <c r="W211" s="591"/>
      <c r="X211" s="591"/>
      <c r="Y211" s="591"/>
      <c r="Z211" s="591"/>
      <c r="AA211" s="591"/>
      <c r="AB211" s="591"/>
      <c r="AC211" s="591"/>
      <c r="AD211" s="591"/>
      <c r="AE211" s="591"/>
      <c r="AF211" s="591"/>
      <c r="AG211" s="591"/>
      <c r="AH211" s="591"/>
      <c r="AI211" s="591"/>
      <c r="AJ211" s="591"/>
      <c r="AK211" s="591"/>
      <c r="AL211" s="591"/>
      <c r="AM211" s="591"/>
      <c r="AN211" s="591"/>
      <c r="AO211" s="591"/>
      <c r="AP211" s="591"/>
      <c r="AQ211" s="591"/>
      <c r="AR211" s="591"/>
      <c r="AS211" s="591"/>
      <c r="AT211" s="591"/>
      <c r="AU211" s="591"/>
      <c r="AV211" s="591"/>
      <c r="AW211" s="591"/>
      <c r="AX211" s="591"/>
      <c r="AY211" s="591"/>
      <c r="AZ211" s="591"/>
      <c r="BA211" s="591"/>
      <c r="BB211" s="591"/>
      <c r="BC211" s="591"/>
      <c r="BD211" s="591"/>
      <c r="BE211" s="591"/>
      <c r="BF211" s="591"/>
      <c r="BG211" s="591"/>
      <c r="BH211" s="591"/>
      <c r="BI211" s="591"/>
      <c r="BJ211" s="591"/>
      <c r="BK211" s="591"/>
      <c r="BL211" s="591"/>
      <c r="BM211" s="591"/>
      <c r="BN211" s="591"/>
      <c r="BO211" s="591"/>
      <c r="BP211" s="591"/>
      <c r="BQ211" s="591"/>
      <c r="BR211" s="591"/>
      <c r="BS211" s="591"/>
      <c r="BT211" s="591"/>
      <c r="BU211" s="591"/>
      <c r="BV211" s="591"/>
      <c r="BW211" s="591"/>
      <c r="BX211" s="591"/>
      <c r="BY211" s="591"/>
      <c r="BZ211" s="591"/>
      <c r="CA211" s="591"/>
      <c r="CB211" s="591"/>
      <c r="CC211" s="591"/>
      <c r="CD211" s="591"/>
      <c r="CE211" s="591"/>
      <c r="CF211" s="591"/>
      <c r="CG211" s="591"/>
      <c r="CH211" s="591"/>
      <c r="CI211" s="591"/>
      <c r="CJ211" s="591"/>
      <c r="CK211" s="591"/>
      <c r="CL211" s="591"/>
      <c r="CM211" s="591"/>
      <c r="CN211" s="591"/>
      <c r="CO211" s="591"/>
      <c r="CP211" s="591"/>
      <c r="CQ211" s="591"/>
      <c r="CR211" s="591"/>
      <c r="CS211" s="591"/>
      <c r="CT211" s="591"/>
      <c r="CU211" s="591"/>
      <c r="CV211" s="591"/>
      <c r="CW211" s="591"/>
      <c r="CX211" s="591"/>
      <c r="CY211" s="591"/>
      <c r="CZ211" s="591"/>
      <c r="DA211" s="591"/>
      <c r="DB211" s="591"/>
      <c r="DC211" s="591"/>
      <c r="DD211" s="591"/>
      <c r="DE211" s="591"/>
      <c r="DF211" s="591"/>
      <c r="DG211" s="591"/>
      <c r="DH211" s="591"/>
      <c r="DI211" s="591"/>
      <c r="DJ211" s="591"/>
      <c r="DK211" s="591"/>
      <c r="DL211" s="591"/>
      <c r="DM211" s="591"/>
      <c r="DN211" s="591"/>
      <c r="DO211" s="591"/>
      <c r="DP211" s="591"/>
      <c r="DQ211" s="591"/>
      <c r="DR211" s="591"/>
      <c r="DS211" s="591"/>
      <c r="DT211" s="591"/>
      <c r="DU211" s="591"/>
      <c r="DV211" s="591"/>
      <c r="DW211" s="591"/>
      <c r="DX211" s="591"/>
      <c r="DY211" s="591"/>
      <c r="DZ211" s="591"/>
      <c r="EA211" s="591"/>
      <c r="EB211" s="591"/>
      <c r="EC211" s="591"/>
      <c r="ED211" s="591"/>
      <c r="EE211" s="591"/>
      <c r="EF211" s="591"/>
      <c r="EG211" s="591"/>
      <c r="EH211" s="591"/>
      <c r="EI211" s="591"/>
      <c r="EJ211" s="591"/>
      <c r="EK211" s="591"/>
      <c r="EL211" s="591"/>
      <c r="EM211" s="591"/>
      <c r="EN211" s="591"/>
      <c r="EO211" s="591"/>
      <c r="EP211" s="591"/>
      <c r="EQ211" s="591"/>
      <c r="ER211" s="591"/>
      <c r="ES211" s="591"/>
      <c r="ET211" s="591"/>
      <c r="EU211" s="591"/>
      <c r="EV211" s="591"/>
      <c r="EW211" s="591"/>
      <c r="EX211" s="591"/>
      <c r="EY211" s="591"/>
      <c r="EZ211" s="591"/>
      <c r="FA211" s="591"/>
      <c r="FB211" s="591"/>
      <c r="FC211" s="591"/>
      <c r="FD211" s="591"/>
      <c r="FE211" s="591"/>
      <c r="FF211" s="591"/>
      <c r="FG211" s="591"/>
      <c r="FH211" s="591"/>
      <c r="FI211" s="591"/>
      <c r="FJ211" s="591"/>
      <c r="FK211" s="591"/>
      <c r="FL211" s="591"/>
      <c r="FM211" s="591"/>
      <c r="FN211" s="591"/>
      <c r="FO211" s="591"/>
      <c r="FP211" s="591"/>
      <c r="FQ211" s="591"/>
      <c r="FR211" s="591"/>
      <c r="FS211" s="591"/>
      <c r="FT211" s="591"/>
      <c r="FU211" s="591"/>
      <c r="FV211" s="591"/>
      <c r="FW211" s="591"/>
      <c r="FX211" s="591"/>
      <c r="FY211" s="591"/>
      <c r="FZ211" s="591"/>
      <c r="GA211" s="591"/>
      <c r="GB211" s="591"/>
      <c r="GC211" s="591"/>
      <c r="GD211" s="591"/>
      <c r="GE211" s="591"/>
      <c r="GF211" s="591"/>
      <c r="GG211" s="591"/>
      <c r="GH211" s="591"/>
      <c r="GI211" s="591"/>
      <c r="GJ211" s="591"/>
      <c r="GK211" s="591"/>
      <c r="GL211" s="591"/>
      <c r="GM211" s="591"/>
      <c r="GN211" s="591"/>
      <c r="GO211" s="591"/>
      <c r="GP211" s="591"/>
      <c r="GQ211" s="591"/>
      <c r="GR211" s="591"/>
      <c r="GS211" s="591"/>
      <c r="GT211" s="591"/>
      <c r="GU211" s="591"/>
      <c r="GV211" s="591"/>
      <c r="GW211" s="591"/>
      <c r="GX211" s="591"/>
      <c r="GY211" s="591"/>
      <c r="GZ211" s="591"/>
      <c r="HA211" s="591"/>
      <c r="HB211" s="591"/>
      <c r="HC211" s="591"/>
      <c r="HD211" s="591"/>
      <c r="HE211" s="591"/>
      <c r="HF211" s="591"/>
      <c r="HG211" s="591"/>
      <c r="HH211" s="591"/>
      <c r="HI211" s="591"/>
      <c r="HJ211" s="591"/>
      <c r="HK211" s="591"/>
      <c r="HL211" s="591"/>
      <c r="HM211" s="591"/>
      <c r="HN211" s="591"/>
      <c r="HO211" s="591"/>
      <c r="HP211" s="591"/>
      <c r="HQ211" s="591"/>
      <c r="HR211" s="591"/>
      <c r="HS211" s="591"/>
      <c r="HT211" s="591"/>
      <c r="HU211" s="591"/>
      <c r="HV211" s="591"/>
      <c r="HW211" s="591"/>
      <c r="HX211" s="591"/>
      <c r="HY211" s="591"/>
      <c r="HZ211" s="591"/>
      <c r="IA211" s="591"/>
      <c r="IB211" s="591"/>
      <c r="IC211" s="591"/>
      <c r="ID211" s="591"/>
      <c r="IE211" s="591"/>
      <c r="IF211" s="591"/>
      <c r="IG211" s="591"/>
      <c r="IH211" s="591"/>
      <c r="II211" s="591"/>
      <c r="IJ211" s="591"/>
      <c r="IK211" s="591"/>
      <c r="IL211" s="591"/>
      <c r="IM211" s="591"/>
      <c r="IN211" s="353"/>
      <c r="IO211" s="353"/>
    </row>
    <row r="212" spans="1:249" s="619" customFormat="1" ht="16.5">
      <c r="A212" s="964"/>
      <c r="B212" s="669"/>
      <c r="C212" s="669"/>
      <c r="D212" s="594"/>
      <c r="E212" s="965"/>
      <c r="J212" s="591"/>
      <c r="K212" s="591"/>
      <c r="L212" s="591"/>
      <c r="M212" s="591"/>
      <c r="N212" s="591"/>
      <c r="O212" s="591"/>
      <c r="P212" s="591"/>
      <c r="Q212" s="591"/>
      <c r="R212" s="591"/>
      <c r="S212" s="591"/>
      <c r="T212" s="591"/>
      <c r="U212" s="591"/>
      <c r="V212" s="591"/>
      <c r="W212" s="591"/>
      <c r="X212" s="591"/>
      <c r="Y212" s="591"/>
      <c r="Z212" s="591"/>
      <c r="AA212" s="591"/>
      <c r="AB212" s="591"/>
      <c r="AC212" s="591"/>
      <c r="AD212" s="591"/>
      <c r="AE212" s="591"/>
      <c r="AF212" s="591"/>
      <c r="AG212" s="591"/>
      <c r="AH212" s="591"/>
      <c r="AI212" s="591"/>
      <c r="AJ212" s="591"/>
      <c r="AK212" s="591"/>
      <c r="AL212" s="591"/>
      <c r="AM212" s="591"/>
      <c r="AN212" s="591"/>
      <c r="AO212" s="591"/>
      <c r="AP212" s="591"/>
      <c r="AQ212" s="591"/>
      <c r="AR212" s="591"/>
      <c r="AS212" s="591"/>
      <c r="AT212" s="591"/>
      <c r="AU212" s="591"/>
      <c r="AV212" s="591"/>
      <c r="AW212" s="591"/>
      <c r="AX212" s="591"/>
      <c r="AY212" s="591"/>
      <c r="AZ212" s="591"/>
      <c r="BA212" s="591"/>
      <c r="BB212" s="591"/>
      <c r="BC212" s="591"/>
      <c r="BD212" s="591"/>
      <c r="BE212" s="591"/>
      <c r="BF212" s="591"/>
      <c r="BG212" s="591"/>
      <c r="BH212" s="591"/>
      <c r="BI212" s="591"/>
      <c r="BJ212" s="591"/>
      <c r="BK212" s="591"/>
      <c r="BL212" s="591"/>
      <c r="BM212" s="591"/>
      <c r="BN212" s="591"/>
      <c r="BO212" s="591"/>
      <c r="BP212" s="591"/>
      <c r="BQ212" s="591"/>
      <c r="BR212" s="591"/>
      <c r="BS212" s="591"/>
      <c r="BT212" s="591"/>
      <c r="BU212" s="591"/>
      <c r="BV212" s="591"/>
      <c r="BW212" s="591"/>
      <c r="BX212" s="591"/>
      <c r="BY212" s="591"/>
      <c r="BZ212" s="591"/>
      <c r="CA212" s="591"/>
      <c r="CB212" s="591"/>
      <c r="CC212" s="591"/>
      <c r="CD212" s="591"/>
      <c r="CE212" s="591"/>
      <c r="CF212" s="591"/>
      <c r="CG212" s="591"/>
      <c r="CH212" s="591"/>
      <c r="CI212" s="591"/>
      <c r="CJ212" s="591"/>
      <c r="CK212" s="591"/>
      <c r="CL212" s="591"/>
      <c r="CM212" s="591"/>
      <c r="CN212" s="591"/>
      <c r="CO212" s="591"/>
      <c r="CP212" s="591"/>
      <c r="CQ212" s="591"/>
      <c r="CR212" s="591"/>
      <c r="CS212" s="591"/>
      <c r="CT212" s="591"/>
      <c r="CU212" s="591"/>
      <c r="CV212" s="591"/>
      <c r="CW212" s="591"/>
      <c r="CX212" s="591"/>
      <c r="CY212" s="591"/>
      <c r="CZ212" s="591"/>
      <c r="DA212" s="591"/>
      <c r="DB212" s="591"/>
      <c r="DC212" s="591"/>
      <c r="DD212" s="591"/>
      <c r="DE212" s="591"/>
      <c r="DF212" s="591"/>
      <c r="DG212" s="591"/>
      <c r="DH212" s="591"/>
      <c r="DI212" s="591"/>
      <c r="DJ212" s="591"/>
      <c r="DK212" s="591"/>
      <c r="DL212" s="591"/>
      <c r="DM212" s="591"/>
      <c r="DN212" s="591"/>
      <c r="DO212" s="591"/>
      <c r="DP212" s="591"/>
      <c r="DQ212" s="591"/>
      <c r="DR212" s="591"/>
      <c r="DS212" s="591"/>
      <c r="DT212" s="591"/>
      <c r="DU212" s="591"/>
      <c r="DV212" s="591"/>
      <c r="DW212" s="591"/>
      <c r="DX212" s="591"/>
      <c r="DY212" s="591"/>
      <c r="DZ212" s="591"/>
      <c r="EA212" s="591"/>
      <c r="EB212" s="591"/>
      <c r="EC212" s="591"/>
      <c r="ED212" s="591"/>
      <c r="EE212" s="591"/>
      <c r="EF212" s="591"/>
      <c r="EG212" s="591"/>
      <c r="EH212" s="591"/>
      <c r="EI212" s="591"/>
      <c r="EJ212" s="591"/>
      <c r="EK212" s="591"/>
      <c r="EL212" s="591"/>
      <c r="EM212" s="591"/>
      <c r="EN212" s="591"/>
      <c r="EO212" s="591"/>
      <c r="EP212" s="591"/>
      <c r="EQ212" s="591"/>
      <c r="ER212" s="591"/>
      <c r="ES212" s="591"/>
      <c r="ET212" s="591"/>
      <c r="EU212" s="591"/>
      <c r="EV212" s="591"/>
      <c r="EW212" s="591"/>
      <c r="EX212" s="591"/>
      <c r="EY212" s="591"/>
      <c r="EZ212" s="591"/>
      <c r="FA212" s="591"/>
      <c r="FB212" s="591"/>
      <c r="FC212" s="591"/>
      <c r="FD212" s="591"/>
      <c r="FE212" s="591"/>
      <c r="FF212" s="591"/>
      <c r="FG212" s="591"/>
      <c r="FH212" s="591"/>
      <c r="FI212" s="591"/>
      <c r="FJ212" s="591"/>
      <c r="FK212" s="591"/>
      <c r="FL212" s="591"/>
      <c r="FM212" s="591"/>
      <c r="FN212" s="591"/>
      <c r="FO212" s="591"/>
      <c r="FP212" s="591"/>
      <c r="FQ212" s="591"/>
      <c r="FR212" s="591"/>
      <c r="FS212" s="591"/>
      <c r="FT212" s="591"/>
      <c r="FU212" s="591"/>
      <c r="FV212" s="591"/>
      <c r="FW212" s="591"/>
      <c r="FX212" s="591"/>
      <c r="FY212" s="591"/>
      <c r="FZ212" s="591"/>
      <c r="GA212" s="591"/>
      <c r="GB212" s="591"/>
      <c r="GC212" s="591"/>
      <c r="GD212" s="591"/>
      <c r="GE212" s="591"/>
      <c r="GF212" s="591"/>
      <c r="GG212" s="591"/>
      <c r="GH212" s="591"/>
      <c r="GI212" s="591"/>
      <c r="GJ212" s="591"/>
      <c r="GK212" s="591"/>
      <c r="GL212" s="591"/>
      <c r="GM212" s="591"/>
      <c r="GN212" s="591"/>
      <c r="GO212" s="591"/>
      <c r="GP212" s="591"/>
      <c r="GQ212" s="591"/>
      <c r="GR212" s="591"/>
      <c r="GS212" s="591"/>
      <c r="GT212" s="591"/>
      <c r="GU212" s="591"/>
      <c r="GV212" s="591"/>
      <c r="GW212" s="591"/>
      <c r="GX212" s="591"/>
      <c r="GY212" s="591"/>
      <c r="GZ212" s="591"/>
      <c r="HA212" s="591"/>
      <c r="HB212" s="591"/>
      <c r="HC212" s="591"/>
      <c r="HD212" s="591"/>
      <c r="HE212" s="591"/>
      <c r="HF212" s="591"/>
      <c r="HG212" s="591"/>
      <c r="HH212" s="591"/>
      <c r="HI212" s="591"/>
      <c r="HJ212" s="591"/>
      <c r="HK212" s="591"/>
      <c r="HL212" s="591"/>
      <c r="HM212" s="591"/>
      <c r="HN212" s="591"/>
      <c r="HO212" s="591"/>
      <c r="HP212" s="591"/>
      <c r="HQ212" s="591"/>
      <c r="HR212" s="591"/>
      <c r="HS212" s="591"/>
      <c r="HT212" s="591"/>
      <c r="HU212" s="591"/>
      <c r="HV212" s="591"/>
      <c r="HW212" s="591"/>
      <c r="HX212" s="591"/>
      <c r="HY212" s="591"/>
      <c r="HZ212" s="591"/>
      <c r="IA212" s="591"/>
      <c r="IB212" s="591"/>
      <c r="IC212" s="591"/>
      <c r="ID212" s="591"/>
      <c r="IE212" s="591"/>
      <c r="IF212" s="591"/>
      <c r="IG212" s="591"/>
      <c r="IH212" s="591"/>
      <c r="II212" s="591"/>
      <c r="IJ212" s="591"/>
      <c r="IK212" s="591"/>
      <c r="IL212" s="591"/>
      <c r="IM212" s="591"/>
      <c r="IN212" s="353"/>
      <c r="IO212" s="353"/>
    </row>
    <row r="213" spans="1:249" s="619" customFormat="1" ht="16.5">
      <c r="A213" s="964"/>
      <c r="B213" s="669"/>
      <c r="C213" s="669"/>
      <c r="D213" s="594"/>
      <c r="E213" s="965"/>
      <c r="J213" s="591"/>
      <c r="K213" s="591"/>
      <c r="L213" s="591"/>
      <c r="M213" s="591"/>
      <c r="N213" s="591"/>
      <c r="O213" s="591"/>
      <c r="P213" s="591"/>
      <c r="Q213" s="591"/>
      <c r="R213" s="591"/>
      <c r="S213" s="591"/>
      <c r="T213" s="591"/>
      <c r="U213" s="591"/>
      <c r="V213" s="591"/>
      <c r="W213" s="591"/>
      <c r="X213" s="591"/>
      <c r="Y213" s="591"/>
      <c r="Z213" s="591"/>
      <c r="AA213" s="591"/>
      <c r="AB213" s="591"/>
      <c r="AC213" s="591"/>
      <c r="AD213" s="591"/>
      <c r="AE213" s="591"/>
      <c r="AF213" s="591"/>
      <c r="AG213" s="591"/>
      <c r="AH213" s="591"/>
      <c r="AI213" s="591"/>
      <c r="AJ213" s="591"/>
      <c r="AK213" s="591"/>
      <c r="AL213" s="591"/>
      <c r="AM213" s="591"/>
      <c r="AN213" s="591"/>
      <c r="AO213" s="591"/>
      <c r="AP213" s="591"/>
      <c r="AQ213" s="591"/>
      <c r="AR213" s="591"/>
      <c r="AS213" s="591"/>
      <c r="AT213" s="591"/>
      <c r="AU213" s="591"/>
      <c r="AV213" s="591"/>
      <c r="AW213" s="591"/>
      <c r="AX213" s="591"/>
      <c r="AY213" s="591"/>
      <c r="AZ213" s="591"/>
      <c r="BA213" s="591"/>
      <c r="BB213" s="591"/>
      <c r="BC213" s="591"/>
      <c r="BD213" s="591"/>
      <c r="BE213" s="591"/>
      <c r="BF213" s="591"/>
      <c r="BG213" s="591"/>
      <c r="BH213" s="591"/>
      <c r="BI213" s="591"/>
      <c r="BJ213" s="591"/>
      <c r="BK213" s="591"/>
      <c r="BL213" s="591"/>
      <c r="BM213" s="591"/>
      <c r="BN213" s="591"/>
      <c r="BO213" s="591"/>
      <c r="BP213" s="591"/>
      <c r="BQ213" s="591"/>
      <c r="BR213" s="591"/>
      <c r="BS213" s="591"/>
      <c r="BT213" s="591"/>
      <c r="BU213" s="591"/>
      <c r="BV213" s="591"/>
      <c r="BW213" s="591"/>
      <c r="BX213" s="591"/>
      <c r="BY213" s="591"/>
      <c r="BZ213" s="591"/>
      <c r="CA213" s="591"/>
      <c r="CB213" s="591"/>
      <c r="CC213" s="591"/>
      <c r="CD213" s="591"/>
      <c r="CE213" s="591"/>
      <c r="CF213" s="591"/>
      <c r="CG213" s="591"/>
      <c r="CH213" s="591"/>
      <c r="CI213" s="591"/>
      <c r="CJ213" s="591"/>
      <c r="CK213" s="591"/>
      <c r="CL213" s="591"/>
      <c r="CM213" s="591"/>
      <c r="CN213" s="591"/>
      <c r="CO213" s="591"/>
      <c r="CP213" s="591"/>
      <c r="CQ213" s="591"/>
      <c r="CR213" s="591"/>
      <c r="CS213" s="591"/>
      <c r="CT213" s="591"/>
      <c r="CU213" s="591"/>
      <c r="CV213" s="591"/>
      <c r="CW213" s="591"/>
      <c r="CX213" s="591"/>
      <c r="CY213" s="591"/>
      <c r="CZ213" s="591"/>
      <c r="DA213" s="591"/>
      <c r="DB213" s="591"/>
      <c r="DC213" s="591"/>
      <c r="DD213" s="591"/>
      <c r="DE213" s="591"/>
      <c r="DF213" s="591"/>
      <c r="DG213" s="591"/>
      <c r="DH213" s="591"/>
      <c r="DI213" s="591"/>
      <c r="DJ213" s="591"/>
      <c r="DK213" s="591"/>
      <c r="DL213" s="591"/>
      <c r="DM213" s="591"/>
      <c r="DN213" s="591"/>
      <c r="DO213" s="591"/>
      <c r="DP213" s="591"/>
      <c r="DQ213" s="591"/>
      <c r="DR213" s="591"/>
      <c r="DS213" s="591"/>
      <c r="DT213" s="591"/>
      <c r="DU213" s="591"/>
      <c r="DV213" s="591"/>
      <c r="DW213" s="591"/>
      <c r="DX213" s="591"/>
      <c r="DY213" s="591"/>
      <c r="DZ213" s="591"/>
      <c r="EA213" s="591"/>
      <c r="EB213" s="591"/>
      <c r="EC213" s="591"/>
      <c r="ED213" s="591"/>
      <c r="EE213" s="591"/>
      <c r="EF213" s="591"/>
      <c r="EG213" s="591"/>
      <c r="EH213" s="591"/>
      <c r="EI213" s="591"/>
      <c r="EJ213" s="591"/>
      <c r="EK213" s="591"/>
      <c r="EL213" s="591"/>
      <c r="EM213" s="591"/>
      <c r="EN213" s="591"/>
      <c r="EO213" s="591"/>
      <c r="EP213" s="591"/>
      <c r="EQ213" s="591"/>
      <c r="ER213" s="591"/>
      <c r="ES213" s="591"/>
      <c r="ET213" s="591"/>
      <c r="EU213" s="591"/>
      <c r="EV213" s="591"/>
      <c r="EW213" s="591"/>
      <c r="EX213" s="591"/>
      <c r="EY213" s="591"/>
      <c r="EZ213" s="591"/>
      <c r="FA213" s="591"/>
      <c r="FB213" s="591"/>
      <c r="FC213" s="591"/>
      <c r="FD213" s="591"/>
      <c r="FE213" s="591"/>
      <c r="FF213" s="591"/>
      <c r="FG213" s="591"/>
      <c r="FH213" s="591"/>
      <c r="FI213" s="591"/>
      <c r="FJ213" s="591"/>
      <c r="FK213" s="591"/>
      <c r="FL213" s="591"/>
      <c r="FM213" s="591"/>
      <c r="FN213" s="591"/>
      <c r="FO213" s="591"/>
      <c r="FP213" s="591"/>
      <c r="FQ213" s="591"/>
      <c r="FR213" s="591"/>
      <c r="FS213" s="591"/>
      <c r="FT213" s="591"/>
      <c r="FU213" s="591"/>
      <c r="FV213" s="591"/>
      <c r="FW213" s="591"/>
      <c r="FX213" s="591"/>
      <c r="FY213" s="591"/>
      <c r="FZ213" s="591"/>
      <c r="GA213" s="591"/>
      <c r="GB213" s="591"/>
      <c r="GC213" s="591"/>
      <c r="GD213" s="591"/>
      <c r="GE213" s="591"/>
      <c r="GF213" s="591"/>
      <c r="GG213" s="591"/>
      <c r="GH213" s="591"/>
      <c r="GI213" s="591"/>
      <c r="GJ213" s="591"/>
      <c r="GK213" s="591"/>
      <c r="GL213" s="591"/>
      <c r="GM213" s="591"/>
      <c r="GN213" s="591"/>
      <c r="GO213" s="591"/>
      <c r="GP213" s="591"/>
      <c r="GQ213" s="591"/>
      <c r="GR213" s="591"/>
      <c r="GS213" s="591"/>
      <c r="GT213" s="591"/>
      <c r="GU213" s="591"/>
      <c r="GV213" s="591"/>
      <c r="GW213" s="591"/>
      <c r="GX213" s="591"/>
      <c r="GY213" s="591"/>
      <c r="GZ213" s="591"/>
      <c r="HA213" s="591"/>
      <c r="HB213" s="591"/>
      <c r="HC213" s="591"/>
      <c r="HD213" s="591"/>
      <c r="HE213" s="591"/>
      <c r="HF213" s="591"/>
      <c r="HG213" s="591"/>
      <c r="HH213" s="591"/>
      <c r="HI213" s="591"/>
      <c r="HJ213" s="591"/>
      <c r="HK213" s="591"/>
      <c r="HL213" s="591"/>
      <c r="HM213" s="591"/>
      <c r="HN213" s="591"/>
      <c r="HO213" s="591"/>
      <c r="HP213" s="591"/>
      <c r="HQ213" s="591"/>
      <c r="HR213" s="591"/>
      <c r="HS213" s="591"/>
      <c r="HT213" s="591"/>
      <c r="HU213" s="591"/>
      <c r="HV213" s="591"/>
      <c r="HW213" s="591"/>
      <c r="HX213" s="591"/>
      <c r="HY213" s="591"/>
      <c r="HZ213" s="591"/>
      <c r="IA213" s="591"/>
      <c r="IB213" s="591"/>
      <c r="IC213" s="591"/>
      <c r="ID213" s="591"/>
      <c r="IE213" s="591"/>
      <c r="IF213" s="591"/>
      <c r="IG213" s="591"/>
      <c r="IH213" s="591"/>
      <c r="II213" s="591"/>
      <c r="IJ213" s="591"/>
      <c r="IK213" s="591"/>
      <c r="IL213" s="591"/>
      <c r="IM213" s="591"/>
      <c r="IN213" s="353"/>
      <c r="IO213" s="353"/>
    </row>
    <row r="214" spans="1:249" s="619" customFormat="1" ht="16.5">
      <c r="A214" s="964"/>
      <c r="B214" s="669"/>
      <c r="C214" s="669"/>
      <c r="D214" s="594"/>
      <c r="E214" s="965"/>
      <c r="J214" s="591"/>
      <c r="K214" s="591"/>
      <c r="L214" s="591"/>
      <c r="M214" s="591"/>
      <c r="N214" s="591"/>
      <c r="O214" s="591"/>
      <c r="P214" s="591"/>
      <c r="Q214" s="591"/>
      <c r="R214" s="591"/>
      <c r="S214" s="591"/>
      <c r="T214" s="591"/>
      <c r="U214" s="591"/>
      <c r="V214" s="591"/>
      <c r="W214" s="591"/>
      <c r="X214" s="591"/>
      <c r="Y214" s="591"/>
      <c r="Z214" s="591"/>
      <c r="AA214" s="591"/>
      <c r="AB214" s="591"/>
      <c r="AC214" s="591"/>
      <c r="AD214" s="591"/>
      <c r="AE214" s="591"/>
      <c r="AF214" s="591"/>
      <c r="AG214" s="591"/>
      <c r="AH214" s="591"/>
      <c r="AI214" s="591"/>
      <c r="AJ214" s="591"/>
      <c r="AK214" s="591"/>
      <c r="AL214" s="591"/>
      <c r="AM214" s="591"/>
      <c r="AN214" s="591"/>
      <c r="AO214" s="591"/>
      <c r="AP214" s="591"/>
      <c r="AQ214" s="591"/>
      <c r="AR214" s="591"/>
      <c r="AS214" s="591"/>
      <c r="AT214" s="591"/>
      <c r="AU214" s="591"/>
      <c r="AV214" s="591"/>
      <c r="AW214" s="591"/>
      <c r="AX214" s="591"/>
      <c r="AY214" s="591"/>
      <c r="AZ214" s="591"/>
      <c r="BA214" s="591"/>
      <c r="BB214" s="591"/>
      <c r="BC214" s="591"/>
      <c r="BD214" s="591"/>
      <c r="BE214" s="591"/>
      <c r="BF214" s="591"/>
      <c r="BG214" s="591"/>
      <c r="BH214" s="591"/>
      <c r="BI214" s="591"/>
      <c r="BJ214" s="591"/>
      <c r="BK214" s="591"/>
      <c r="BL214" s="591"/>
      <c r="BM214" s="591"/>
      <c r="BN214" s="591"/>
      <c r="BO214" s="591"/>
      <c r="BP214" s="591"/>
      <c r="BQ214" s="591"/>
      <c r="BR214" s="591"/>
      <c r="BS214" s="591"/>
      <c r="BT214" s="591"/>
      <c r="BU214" s="591"/>
      <c r="BV214" s="591"/>
      <c r="BW214" s="591"/>
      <c r="BX214" s="591"/>
      <c r="BY214" s="591"/>
      <c r="BZ214" s="591"/>
      <c r="CA214" s="591"/>
      <c r="CB214" s="591"/>
      <c r="CC214" s="591"/>
      <c r="CD214" s="591"/>
      <c r="CE214" s="591"/>
      <c r="CF214" s="591"/>
      <c r="CG214" s="591"/>
      <c r="CH214" s="591"/>
      <c r="CI214" s="591"/>
      <c r="CJ214" s="591"/>
      <c r="CK214" s="591"/>
      <c r="CL214" s="591"/>
      <c r="CM214" s="591"/>
      <c r="CN214" s="591"/>
      <c r="CO214" s="591"/>
      <c r="CP214" s="591"/>
      <c r="CQ214" s="591"/>
      <c r="CR214" s="591"/>
      <c r="CS214" s="591"/>
      <c r="CT214" s="591"/>
      <c r="CU214" s="591"/>
      <c r="CV214" s="591"/>
      <c r="CW214" s="591"/>
      <c r="CX214" s="591"/>
      <c r="CY214" s="591"/>
      <c r="CZ214" s="591"/>
      <c r="DA214" s="591"/>
      <c r="DB214" s="591"/>
      <c r="DC214" s="591"/>
      <c r="DD214" s="591"/>
      <c r="DE214" s="591"/>
      <c r="DF214" s="591"/>
      <c r="DG214" s="591"/>
      <c r="DH214" s="591"/>
      <c r="DI214" s="591"/>
      <c r="DJ214" s="591"/>
      <c r="DK214" s="591"/>
      <c r="DL214" s="591"/>
      <c r="DM214" s="591"/>
      <c r="DN214" s="591"/>
      <c r="DO214" s="591"/>
      <c r="DP214" s="591"/>
      <c r="DQ214" s="591"/>
      <c r="DR214" s="591"/>
      <c r="DS214" s="591"/>
      <c r="DT214" s="591"/>
      <c r="DU214" s="591"/>
      <c r="DV214" s="591"/>
      <c r="DW214" s="591"/>
      <c r="DX214" s="591"/>
      <c r="DY214" s="591"/>
      <c r="DZ214" s="591"/>
      <c r="EA214" s="591"/>
      <c r="EB214" s="591"/>
      <c r="EC214" s="591"/>
      <c r="ED214" s="591"/>
      <c r="EE214" s="591"/>
      <c r="EF214" s="591"/>
      <c r="EG214" s="591"/>
      <c r="EH214" s="591"/>
      <c r="EI214" s="591"/>
      <c r="EJ214" s="591"/>
      <c r="EK214" s="591"/>
      <c r="EL214" s="591"/>
      <c r="EM214" s="591"/>
      <c r="EN214" s="591"/>
      <c r="EO214" s="591"/>
      <c r="EP214" s="591"/>
      <c r="EQ214" s="591"/>
      <c r="ER214" s="591"/>
      <c r="ES214" s="591"/>
      <c r="ET214" s="591"/>
      <c r="EU214" s="591"/>
      <c r="EV214" s="591"/>
      <c r="EW214" s="591"/>
      <c r="EX214" s="591"/>
      <c r="EY214" s="591"/>
      <c r="EZ214" s="591"/>
      <c r="FA214" s="591"/>
      <c r="FB214" s="591"/>
      <c r="FC214" s="591"/>
      <c r="FD214" s="591"/>
      <c r="FE214" s="591"/>
      <c r="FF214" s="591"/>
      <c r="FG214" s="591"/>
      <c r="FH214" s="591"/>
      <c r="FI214" s="591"/>
      <c r="FJ214" s="591"/>
      <c r="FK214" s="591"/>
      <c r="FL214" s="591"/>
      <c r="FM214" s="591"/>
      <c r="FN214" s="591"/>
      <c r="FO214" s="591"/>
      <c r="FP214" s="591"/>
      <c r="FQ214" s="591"/>
      <c r="FR214" s="591"/>
      <c r="FS214" s="591"/>
      <c r="FT214" s="591"/>
      <c r="FU214" s="591"/>
      <c r="FV214" s="591"/>
      <c r="FW214" s="591"/>
      <c r="FX214" s="591"/>
      <c r="FY214" s="591"/>
      <c r="FZ214" s="591"/>
      <c r="GA214" s="591"/>
      <c r="GB214" s="591"/>
      <c r="GC214" s="591"/>
      <c r="GD214" s="591"/>
      <c r="GE214" s="591"/>
      <c r="GF214" s="591"/>
      <c r="GG214" s="591"/>
      <c r="GH214" s="591"/>
      <c r="GI214" s="591"/>
      <c r="GJ214" s="591"/>
      <c r="GK214" s="591"/>
      <c r="GL214" s="591"/>
      <c r="GM214" s="591"/>
      <c r="GN214" s="591"/>
      <c r="GO214" s="591"/>
      <c r="GP214" s="591"/>
      <c r="GQ214" s="591"/>
      <c r="GR214" s="591"/>
      <c r="GS214" s="591"/>
      <c r="GT214" s="591"/>
      <c r="GU214" s="591"/>
      <c r="GV214" s="591"/>
      <c r="GW214" s="591"/>
      <c r="GX214" s="591"/>
      <c r="GY214" s="591"/>
      <c r="GZ214" s="591"/>
      <c r="HA214" s="591"/>
      <c r="HB214" s="591"/>
      <c r="HC214" s="591"/>
      <c r="HD214" s="591"/>
      <c r="HE214" s="591"/>
      <c r="HF214" s="591"/>
      <c r="HG214" s="591"/>
      <c r="HH214" s="591"/>
      <c r="HI214" s="591"/>
      <c r="HJ214" s="591"/>
      <c r="HK214" s="591"/>
      <c r="HL214" s="591"/>
      <c r="HM214" s="591"/>
      <c r="HN214" s="591"/>
      <c r="HO214" s="591"/>
      <c r="HP214" s="591"/>
      <c r="HQ214" s="591"/>
      <c r="HR214" s="591"/>
      <c r="HS214" s="591"/>
      <c r="HT214" s="591"/>
      <c r="HU214" s="591"/>
      <c r="HV214" s="591"/>
      <c r="HW214" s="591"/>
      <c r="HX214" s="591"/>
      <c r="HY214" s="591"/>
      <c r="HZ214" s="591"/>
      <c r="IA214" s="591"/>
      <c r="IB214" s="591"/>
      <c r="IC214" s="591"/>
      <c r="ID214" s="591"/>
      <c r="IE214" s="591"/>
      <c r="IF214" s="591"/>
      <c r="IG214" s="591"/>
      <c r="IH214" s="591"/>
      <c r="II214" s="591"/>
      <c r="IJ214" s="591"/>
      <c r="IK214" s="591"/>
      <c r="IL214" s="591"/>
      <c r="IM214" s="591"/>
      <c r="IN214" s="353"/>
      <c r="IO214" s="353"/>
    </row>
    <row r="215" spans="1:249" s="619" customFormat="1" ht="16.5">
      <c r="A215" s="964"/>
      <c r="B215" s="669"/>
      <c r="C215" s="669"/>
      <c r="D215" s="594"/>
      <c r="E215" s="965"/>
      <c r="J215" s="591"/>
      <c r="K215" s="591"/>
      <c r="L215" s="591"/>
      <c r="M215" s="591"/>
      <c r="N215" s="591"/>
      <c r="O215" s="591"/>
      <c r="P215" s="591"/>
      <c r="Q215" s="591"/>
      <c r="R215" s="591"/>
      <c r="S215" s="591"/>
      <c r="T215" s="591"/>
      <c r="U215" s="591"/>
      <c r="V215" s="591"/>
      <c r="W215" s="591"/>
      <c r="X215" s="591"/>
      <c r="Y215" s="591"/>
      <c r="Z215" s="591"/>
      <c r="AA215" s="591"/>
      <c r="AB215" s="591"/>
      <c r="AC215" s="591"/>
      <c r="AD215" s="591"/>
      <c r="AE215" s="591"/>
      <c r="AF215" s="591"/>
      <c r="AG215" s="591"/>
      <c r="AH215" s="591"/>
      <c r="AI215" s="591"/>
      <c r="AJ215" s="591"/>
      <c r="AK215" s="591"/>
      <c r="AL215" s="591"/>
      <c r="AM215" s="591"/>
      <c r="AN215" s="591"/>
      <c r="AO215" s="591"/>
      <c r="AP215" s="591"/>
      <c r="AQ215" s="591"/>
      <c r="AR215" s="591"/>
      <c r="AS215" s="591"/>
      <c r="AT215" s="591"/>
      <c r="AU215" s="591"/>
      <c r="AV215" s="591"/>
      <c r="AW215" s="591"/>
      <c r="AX215" s="591"/>
      <c r="AY215" s="591"/>
      <c r="AZ215" s="591"/>
      <c r="BA215" s="591"/>
      <c r="BB215" s="591"/>
      <c r="BC215" s="591"/>
      <c r="BD215" s="591"/>
      <c r="BE215" s="591"/>
      <c r="BF215" s="591"/>
      <c r="BG215" s="591"/>
      <c r="BH215" s="591"/>
      <c r="BI215" s="591"/>
      <c r="BJ215" s="591"/>
      <c r="BK215" s="591"/>
      <c r="BL215" s="591"/>
      <c r="BM215" s="591"/>
      <c r="BN215" s="591"/>
      <c r="BO215" s="591"/>
      <c r="BP215" s="591"/>
      <c r="BQ215" s="591"/>
      <c r="BR215" s="591"/>
      <c r="BS215" s="591"/>
      <c r="BT215" s="591"/>
      <c r="BU215" s="591"/>
      <c r="BV215" s="591"/>
      <c r="BW215" s="591"/>
      <c r="BX215" s="591"/>
      <c r="BY215" s="591"/>
      <c r="BZ215" s="591"/>
      <c r="CA215" s="591"/>
      <c r="CB215" s="591"/>
      <c r="CC215" s="591"/>
      <c r="CD215" s="591"/>
      <c r="CE215" s="591"/>
      <c r="CF215" s="591"/>
      <c r="CG215" s="591"/>
      <c r="CH215" s="591"/>
      <c r="CI215" s="591"/>
      <c r="CJ215" s="591"/>
      <c r="CK215" s="591"/>
      <c r="CL215" s="591"/>
      <c r="CM215" s="591"/>
      <c r="CN215" s="591"/>
      <c r="CO215" s="591"/>
      <c r="CP215" s="591"/>
      <c r="CQ215" s="591"/>
      <c r="CR215" s="591"/>
      <c r="CS215" s="591"/>
      <c r="CT215" s="591"/>
      <c r="CU215" s="591"/>
      <c r="CV215" s="591"/>
      <c r="CW215" s="591"/>
      <c r="CX215" s="591"/>
      <c r="CY215" s="591"/>
      <c r="CZ215" s="591"/>
      <c r="DA215" s="591"/>
      <c r="DB215" s="591"/>
      <c r="DC215" s="591"/>
      <c r="DD215" s="591"/>
      <c r="DE215" s="591"/>
      <c r="DF215" s="591"/>
      <c r="DG215" s="591"/>
      <c r="DH215" s="591"/>
      <c r="DI215" s="591"/>
      <c r="DJ215" s="591"/>
      <c r="DK215" s="591"/>
      <c r="DL215" s="591"/>
      <c r="DM215" s="591"/>
      <c r="DN215" s="591"/>
      <c r="DO215" s="591"/>
      <c r="DP215" s="591"/>
      <c r="DQ215" s="591"/>
      <c r="DR215" s="591"/>
      <c r="DS215" s="591"/>
      <c r="DT215" s="591"/>
      <c r="DU215" s="591"/>
      <c r="DV215" s="591"/>
      <c r="DW215" s="591"/>
      <c r="DX215" s="591"/>
      <c r="DY215" s="591"/>
      <c r="DZ215" s="591"/>
      <c r="EA215" s="591"/>
      <c r="EB215" s="591"/>
      <c r="EC215" s="591"/>
      <c r="ED215" s="591"/>
      <c r="EE215" s="591"/>
      <c r="EF215" s="591"/>
      <c r="EG215" s="591"/>
      <c r="EH215" s="591"/>
      <c r="EI215" s="591"/>
      <c r="EJ215" s="591"/>
      <c r="EK215" s="591"/>
      <c r="EL215" s="591"/>
      <c r="EM215" s="591"/>
      <c r="EN215" s="591"/>
      <c r="EO215" s="591"/>
      <c r="EP215" s="591"/>
      <c r="EQ215" s="591"/>
      <c r="ER215" s="591"/>
      <c r="ES215" s="591"/>
      <c r="ET215" s="591"/>
      <c r="EU215" s="591"/>
      <c r="EV215" s="591"/>
      <c r="EW215" s="591"/>
      <c r="EX215" s="591"/>
      <c r="EY215" s="591"/>
      <c r="EZ215" s="591"/>
      <c r="FA215" s="591"/>
      <c r="FB215" s="591"/>
      <c r="FC215" s="591"/>
      <c r="FD215" s="591"/>
      <c r="FE215" s="591"/>
      <c r="FF215" s="591"/>
      <c r="FG215" s="591"/>
      <c r="FH215" s="591"/>
      <c r="FI215" s="591"/>
      <c r="FJ215" s="591"/>
      <c r="FK215" s="591"/>
      <c r="FL215" s="591"/>
      <c r="FM215" s="591"/>
      <c r="FN215" s="591"/>
      <c r="FO215" s="591"/>
      <c r="FP215" s="591"/>
      <c r="FQ215" s="591"/>
      <c r="FR215" s="591"/>
      <c r="FS215" s="591"/>
      <c r="FT215" s="591"/>
      <c r="FU215" s="591"/>
      <c r="FV215" s="591"/>
      <c r="FW215" s="591"/>
      <c r="FX215" s="591"/>
      <c r="FY215" s="591"/>
      <c r="FZ215" s="591"/>
      <c r="GA215" s="591"/>
      <c r="GB215" s="591"/>
      <c r="GC215" s="591"/>
      <c r="GD215" s="591"/>
      <c r="GE215" s="591"/>
      <c r="GF215" s="591"/>
      <c r="GG215" s="591"/>
      <c r="GH215" s="591"/>
      <c r="GI215" s="591"/>
      <c r="GJ215" s="591"/>
      <c r="GK215" s="591"/>
      <c r="GL215" s="591"/>
      <c r="GM215" s="591"/>
      <c r="GN215" s="591"/>
      <c r="GO215" s="591"/>
      <c r="GP215" s="591"/>
      <c r="GQ215" s="591"/>
      <c r="GR215" s="591"/>
      <c r="GS215" s="591"/>
      <c r="GT215" s="591"/>
      <c r="GU215" s="591"/>
      <c r="GV215" s="591"/>
      <c r="GW215" s="591"/>
      <c r="GX215" s="591"/>
      <c r="GY215" s="591"/>
      <c r="GZ215" s="591"/>
      <c r="HA215" s="591"/>
      <c r="HB215" s="591"/>
      <c r="HC215" s="591"/>
      <c r="HD215" s="591"/>
      <c r="HE215" s="591"/>
      <c r="HF215" s="591"/>
      <c r="HG215" s="591"/>
      <c r="HH215" s="591"/>
      <c r="HI215" s="591"/>
      <c r="HJ215" s="591"/>
      <c r="HK215" s="591"/>
      <c r="HL215" s="591"/>
      <c r="HM215" s="591"/>
      <c r="HN215" s="591"/>
      <c r="HO215" s="591"/>
      <c r="HP215" s="591"/>
      <c r="HQ215" s="591"/>
      <c r="HR215" s="591"/>
      <c r="HS215" s="591"/>
      <c r="HT215" s="591"/>
      <c r="HU215" s="591"/>
      <c r="HV215" s="591"/>
      <c r="HW215" s="591"/>
      <c r="HX215" s="591"/>
      <c r="HY215" s="591"/>
      <c r="HZ215" s="591"/>
      <c r="IA215" s="591"/>
      <c r="IB215" s="591"/>
      <c r="IC215" s="591"/>
      <c r="ID215" s="591"/>
      <c r="IE215" s="591"/>
      <c r="IF215" s="591"/>
      <c r="IG215" s="591"/>
      <c r="IH215" s="591"/>
      <c r="II215" s="591"/>
      <c r="IJ215" s="591"/>
      <c r="IK215" s="591"/>
      <c r="IL215" s="591"/>
      <c r="IM215" s="591"/>
      <c r="IN215" s="353"/>
      <c r="IO215" s="353"/>
    </row>
    <row r="216" spans="1:249" s="619" customFormat="1" ht="16.5">
      <c r="A216" s="964"/>
      <c r="B216" s="669"/>
      <c r="C216" s="669"/>
      <c r="D216" s="594"/>
      <c r="E216" s="965"/>
      <c r="J216" s="591"/>
      <c r="K216" s="591"/>
      <c r="L216" s="591"/>
      <c r="M216" s="591"/>
      <c r="N216" s="591"/>
      <c r="O216" s="591"/>
      <c r="P216" s="591"/>
      <c r="Q216" s="591"/>
      <c r="R216" s="591"/>
      <c r="S216" s="591"/>
      <c r="T216" s="591"/>
      <c r="U216" s="591"/>
      <c r="V216" s="591"/>
      <c r="W216" s="591"/>
      <c r="X216" s="591"/>
      <c r="Y216" s="591"/>
      <c r="Z216" s="591"/>
      <c r="AA216" s="591"/>
      <c r="AB216" s="591"/>
      <c r="AC216" s="591"/>
      <c r="AD216" s="591"/>
      <c r="AE216" s="591"/>
      <c r="AF216" s="591"/>
      <c r="AG216" s="591"/>
      <c r="AH216" s="591"/>
      <c r="AI216" s="591"/>
      <c r="AJ216" s="591"/>
      <c r="AK216" s="591"/>
      <c r="AL216" s="591"/>
      <c r="AM216" s="591"/>
      <c r="AN216" s="591"/>
      <c r="AO216" s="591"/>
      <c r="AP216" s="591"/>
      <c r="AQ216" s="591"/>
      <c r="AR216" s="591"/>
      <c r="AS216" s="591"/>
      <c r="AT216" s="591"/>
      <c r="AU216" s="591"/>
      <c r="AV216" s="591"/>
      <c r="AW216" s="591"/>
      <c r="AX216" s="591"/>
      <c r="AY216" s="591"/>
      <c r="AZ216" s="591"/>
      <c r="BA216" s="591"/>
      <c r="BB216" s="591"/>
      <c r="BC216" s="591"/>
      <c r="BD216" s="591"/>
      <c r="BE216" s="591"/>
      <c r="BF216" s="591"/>
      <c r="BG216" s="591"/>
      <c r="BH216" s="591"/>
      <c r="BI216" s="591"/>
      <c r="BJ216" s="591"/>
      <c r="BK216" s="591"/>
      <c r="BL216" s="591"/>
      <c r="BM216" s="591"/>
      <c r="BN216" s="591"/>
      <c r="BO216" s="591"/>
      <c r="BP216" s="591"/>
      <c r="BQ216" s="591"/>
      <c r="BR216" s="591"/>
      <c r="BS216" s="591"/>
      <c r="BT216" s="591"/>
      <c r="BU216" s="591"/>
      <c r="BV216" s="591"/>
      <c r="BW216" s="591"/>
      <c r="BX216" s="591"/>
      <c r="BY216" s="591"/>
      <c r="BZ216" s="591"/>
      <c r="CA216" s="591"/>
      <c r="CB216" s="591"/>
      <c r="CC216" s="591"/>
      <c r="CD216" s="591"/>
      <c r="CE216" s="591"/>
      <c r="CF216" s="591"/>
      <c r="CG216" s="591"/>
      <c r="CH216" s="591"/>
      <c r="CI216" s="591"/>
      <c r="CJ216" s="591"/>
      <c r="CK216" s="591"/>
      <c r="CL216" s="591"/>
      <c r="CM216" s="591"/>
      <c r="CN216" s="591"/>
      <c r="CO216" s="591"/>
      <c r="CP216" s="591"/>
      <c r="CQ216" s="591"/>
      <c r="CR216" s="591"/>
      <c r="CS216" s="591"/>
      <c r="CT216" s="591"/>
      <c r="CU216" s="591"/>
      <c r="CV216" s="591"/>
      <c r="CW216" s="591"/>
      <c r="CX216" s="591"/>
      <c r="CY216" s="591"/>
      <c r="CZ216" s="591"/>
      <c r="DA216" s="591"/>
      <c r="DB216" s="591"/>
      <c r="DC216" s="591"/>
      <c r="DD216" s="591"/>
      <c r="DE216" s="591"/>
      <c r="DF216" s="591"/>
      <c r="DG216" s="591"/>
      <c r="DH216" s="591"/>
      <c r="DI216" s="591"/>
      <c r="DJ216" s="591"/>
      <c r="DK216" s="591"/>
      <c r="DL216" s="591"/>
      <c r="DM216" s="591"/>
      <c r="DN216" s="591"/>
      <c r="DO216" s="591"/>
      <c r="DP216" s="591"/>
      <c r="DQ216" s="591"/>
      <c r="DR216" s="591"/>
      <c r="DS216" s="591"/>
      <c r="DT216" s="591"/>
      <c r="DU216" s="591"/>
      <c r="DV216" s="591"/>
      <c r="DW216" s="591"/>
      <c r="DX216" s="591"/>
      <c r="DY216" s="591"/>
      <c r="DZ216" s="591"/>
      <c r="EA216" s="591"/>
      <c r="EB216" s="591"/>
      <c r="EC216" s="591"/>
      <c r="ED216" s="591"/>
      <c r="EE216" s="591"/>
      <c r="EF216" s="591"/>
      <c r="EG216" s="591"/>
      <c r="EH216" s="591"/>
      <c r="EI216" s="591"/>
      <c r="EJ216" s="591"/>
      <c r="EK216" s="591"/>
      <c r="EL216" s="591"/>
      <c r="EM216" s="591"/>
      <c r="EN216" s="591"/>
      <c r="EO216" s="591"/>
      <c r="EP216" s="591"/>
      <c r="EQ216" s="591"/>
      <c r="ER216" s="591"/>
      <c r="ES216" s="591"/>
      <c r="ET216" s="591"/>
      <c r="EU216" s="591"/>
      <c r="EV216" s="591"/>
      <c r="EW216" s="591"/>
      <c r="EX216" s="591"/>
      <c r="EY216" s="591"/>
      <c r="EZ216" s="591"/>
      <c r="FA216" s="591"/>
      <c r="FB216" s="591"/>
      <c r="FC216" s="591"/>
      <c r="FD216" s="591"/>
      <c r="FE216" s="591"/>
      <c r="FF216" s="591"/>
      <c r="FG216" s="591"/>
      <c r="FH216" s="591"/>
      <c r="FI216" s="591"/>
      <c r="FJ216" s="591"/>
      <c r="FK216" s="591"/>
      <c r="FL216" s="591"/>
      <c r="FM216" s="591"/>
      <c r="FN216" s="591"/>
      <c r="FO216" s="591"/>
      <c r="FP216" s="591"/>
      <c r="FQ216" s="591"/>
      <c r="FR216" s="591"/>
      <c r="FS216" s="591"/>
      <c r="FT216" s="591"/>
      <c r="FU216" s="591"/>
      <c r="FV216" s="591"/>
      <c r="FW216" s="591"/>
      <c r="FX216" s="591"/>
      <c r="FY216" s="591"/>
      <c r="FZ216" s="591"/>
      <c r="GA216" s="591"/>
      <c r="GB216" s="591"/>
      <c r="GC216" s="591"/>
      <c r="GD216" s="591"/>
      <c r="GE216" s="591"/>
      <c r="GF216" s="591"/>
      <c r="GG216" s="591"/>
      <c r="GH216" s="591"/>
      <c r="GI216" s="591"/>
      <c r="GJ216" s="591"/>
      <c r="GK216" s="591"/>
      <c r="GL216" s="591"/>
      <c r="GM216" s="591"/>
      <c r="GN216" s="591"/>
      <c r="GO216" s="591"/>
      <c r="GP216" s="591"/>
      <c r="GQ216" s="591"/>
      <c r="GR216" s="591"/>
      <c r="GS216" s="591"/>
      <c r="GT216" s="591"/>
      <c r="GU216" s="591"/>
      <c r="GV216" s="591"/>
      <c r="GW216" s="591"/>
      <c r="GX216" s="591"/>
      <c r="GY216" s="591"/>
      <c r="GZ216" s="591"/>
      <c r="HA216" s="591"/>
      <c r="HB216" s="591"/>
      <c r="HC216" s="591"/>
      <c r="HD216" s="591"/>
      <c r="HE216" s="591"/>
      <c r="HF216" s="591"/>
      <c r="HG216" s="591"/>
      <c r="HH216" s="591"/>
      <c r="HI216" s="591"/>
      <c r="HJ216" s="591"/>
      <c r="HK216" s="591"/>
      <c r="HL216" s="591"/>
      <c r="HM216" s="591"/>
      <c r="HN216" s="591"/>
      <c r="HO216" s="591"/>
      <c r="HP216" s="591"/>
      <c r="HQ216" s="591"/>
      <c r="HR216" s="591"/>
      <c r="HS216" s="591"/>
      <c r="HT216" s="591"/>
      <c r="HU216" s="591"/>
      <c r="HV216" s="591"/>
      <c r="HW216" s="591"/>
      <c r="HX216" s="591"/>
      <c r="HY216" s="591"/>
      <c r="HZ216" s="591"/>
      <c r="IA216" s="591"/>
      <c r="IB216" s="591"/>
      <c r="IC216" s="591"/>
      <c r="ID216" s="591"/>
      <c r="IE216" s="591"/>
      <c r="IF216" s="591"/>
      <c r="IG216" s="591"/>
      <c r="IH216" s="591"/>
      <c r="II216" s="591"/>
      <c r="IJ216" s="591"/>
      <c r="IK216" s="591"/>
      <c r="IL216" s="591"/>
      <c r="IM216" s="591"/>
      <c r="IN216" s="353"/>
      <c r="IO216" s="353"/>
    </row>
    <row r="217" spans="1:249" s="619" customFormat="1" ht="16.5">
      <c r="A217" s="964"/>
      <c r="B217" s="669"/>
      <c r="C217" s="669"/>
      <c r="D217" s="594"/>
      <c r="E217" s="965"/>
      <c r="J217" s="591"/>
      <c r="K217" s="591"/>
      <c r="L217" s="591"/>
      <c r="M217" s="591"/>
      <c r="N217" s="591"/>
      <c r="O217" s="591"/>
      <c r="P217" s="591"/>
      <c r="Q217" s="591"/>
      <c r="R217" s="591"/>
      <c r="S217" s="591"/>
      <c r="T217" s="591"/>
      <c r="U217" s="591"/>
      <c r="V217" s="591"/>
      <c r="W217" s="591"/>
      <c r="X217" s="591"/>
      <c r="Y217" s="591"/>
      <c r="Z217" s="591"/>
      <c r="AA217" s="591"/>
      <c r="AB217" s="591"/>
      <c r="AC217" s="591"/>
      <c r="AD217" s="591"/>
      <c r="AE217" s="591"/>
      <c r="AF217" s="591"/>
      <c r="AG217" s="591"/>
      <c r="AH217" s="591"/>
      <c r="AI217" s="591"/>
      <c r="AJ217" s="591"/>
      <c r="AK217" s="591"/>
      <c r="AL217" s="591"/>
      <c r="AM217" s="591"/>
      <c r="AN217" s="591"/>
      <c r="AO217" s="591"/>
      <c r="AP217" s="591"/>
      <c r="AQ217" s="591"/>
      <c r="AR217" s="591"/>
      <c r="AS217" s="591"/>
      <c r="AT217" s="591"/>
      <c r="AU217" s="591"/>
      <c r="AV217" s="591"/>
      <c r="AW217" s="591"/>
      <c r="AX217" s="591"/>
      <c r="AY217" s="591"/>
      <c r="AZ217" s="591"/>
      <c r="BA217" s="591"/>
      <c r="BB217" s="591"/>
      <c r="BC217" s="591"/>
      <c r="BD217" s="591"/>
      <c r="BE217" s="591"/>
      <c r="BF217" s="591"/>
      <c r="BG217" s="591"/>
      <c r="BH217" s="591"/>
      <c r="BI217" s="591"/>
      <c r="BJ217" s="591"/>
      <c r="BK217" s="591"/>
      <c r="BL217" s="591"/>
      <c r="BM217" s="591"/>
      <c r="BN217" s="591"/>
      <c r="BO217" s="591"/>
      <c r="BP217" s="591"/>
      <c r="BQ217" s="591"/>
      <c r="BR217" s="591"/>
      <c r="BS217" s="591"/>
      <c r="BT217" s="591"/>
      <c r="BU217" s="591"/>
      <c r="BV217" s="591"/>
      <c r="BW217" s="591"/>
      <c r="BX217" s="591"/>
      <c r="BY217" s="591"/>
      <c r="BZ217" s="591"/>
      <c r="CA217" s="591"/>
      <c r="CB217" s="591"/>
      <c r="CC217" s="591"/>
      <c r="CD217" s="591"/>
      <c r="CE217" s="591"/>
      <c r="CF217" s="591"/>
      <c r="CG217" s="591"/>
      <c r="CH217" s="591"/>
      <c r="CI217" s="591"/>
      <c r="CJ217" s="591"/>
      <c r="CK217" s="591"/>
      <c r="CL217" s="591"/>
      <c r="CM217" s="591"/>
      <c r="CN217" s="591"/>
      <c r="CO217" s="591"/>
      <c r="CP217" s="591"/>
      <c r="CQ217" s="591"/>
      <c r="CR217" s="591"/>
      <c r="CS217" s="591"/>
      <c r="CT217" s="591"/>
      <c r="CU217" s="591"/>
      <c r="CV217" s="591"/>
      <c r="CW217" s="591"/>
      <c r="CX217" s="591"/>
      <c r="CY217" s="591"/>
      <c r="CZ217" s="591"/>
      <c r="DA217" s="591"/>
      <c r="DB217" s="591"/>
      <c r="DC217" s="591"/>
      <c r="DD217" s="591"/>
      <c r="DE217" s="591"/>
      <c r="DF217" s="591"/>
      <c r="DG217" s="591"/>
      <c r="DH217" s="591"/>
      <c r="DI217" s="591"/>
      <c r="DJ217" s="591"/>
      <c r="DK217" s="591"/>
      <c r="DL217" s="591"/>
      <c r="DM217" s="591"/>
      <c r="DN217" s="591"/>
      <c r="DO217" s="591"/>
      <c r="DP217" s="591"/>
      <c r="DQ217" s="591"/>
      <c r="DR217" s="591"/>
      <c r="DS217" s="591"/>
      <c r="DT217" s="591"/>
      <c r="DU217" s="591"/>
      <c r="DV217" s="591"/>
      <c r="DW217" s="591"/>
      <c r="DX217" s="591"/>
      <c r="DY217" s="591"/>
      <c r="DZ217" s="591"/>
      <c r="EA217" s="591"/>
      <c r="EB217" s="591"/>
      <c r="EC217" s="591"/>
      <c r="ED217" s="591"/>
      <c r="EE217" s="591"/>
      <c r="EF217" s="591"/>
      <c r="EG217" s="591"/>
      <c r="EH217" s="591"/>
      <c r="EI217" s="591"/>
      <c r="EJ217" s="591"/>
      <c r="EK217" s="591"/>
      <c r="EL217" s="591"/>
      <c r="EM217" s="591"/>
      <c r="EN217" s="591"/>
      <c r="EO217" s="591"/>
      <c r="EP217" s="591"/>
      <c r="EQ217" s="591"/>
      <c r="ER217" s="591"/>
      <c r="ES217" s="591"/>
      <c r="ET217" s="591"/>
      <c r="EU217" s="591"/>
      <c r="EV217" s="591"/>
      <c r="EW217" s="591"/>
      <c r="EX217" s="591"/>
      <c r="EY217" s="591"/>
      <c r="EZ217" s="591"/>
      <c r="FA217" s="591"/>
      <c r="FB217" s="591"/>
      <c r="FC217" s="591"/>
      <c r="FD217" s="591"/>
      <c r="FE217" s="591"/>
      <c r="FF217" s="591"/>
      <c r="FG217" s="591"/>
      <c r="FH217" s="591"/>
      <c r="FI217" s="591"/>
      <c r="FJ217" s="591"/>
      <c r="FK217" s="591"/>
      <c r="FL217" s="591"/>
      <c r="FM217" s="591"/>
      <c r="FN217" s="591"/>
      <c r="FO217" s="591"/>
      <c r="FP217" s="591"/>
      <c r="FQ217" s="591"/>
      <c r="FR217" s="591"/>
      <c r="FS217" s="591"/>
      <c r="FT217" s="591"/>
      <c r="FU217" s="591"/>
      <c r="FV217" s="591"/>
      <c r="FW217" s="591"/>
      <c r="FX217" s="591"/>
      <c r="FY217" s="591"/>
      <c r="FZ217" s="591"/>
      <c r="GA217" s="591"/>
      <c r="GB217" s="591"/>
      <c r="GC217" s="591"/>
      <c r="GD217" s="591"/>
      <c r="GE217" s="591"/>
      <c r="GF217" s="591"/>
      <c r="GG217" s="591"/>
      <c r="GH217" s="591"/>
      <c r="GI217" s="591"/>
      <c r="GJ217" s="591"/>
      <c r="GK217" s="591"/>
      <c r="GL217" s="591"/>
      <c r="GM217" s="591"/>
      <c r="GN217" s="591"/>
      <c r="GO217" s="591"/>
      <c r="GP217" s="591"/>
      <c r="GQ217" s="591"/>
      <c r="GR217" s="591"/>
      <c r="GS217" s="591"/>
      <c r="GT217" s="591"/>
      <c r="GU217" s="591"/>
      <c r="GV217" s="591"/>
      <c r="GW217" s="591"/>
      <c r="GX217" s="591"/>
      <c r="GY217" s="591"/>
      <c r="GZ217" s="591"/>
      <c r="HA217" s="591"/>
      <c r="HB217" s="591"/>
      <c r="HC217" s="591"/>
      <c r="HD217" s="591"/>
      <c r="HE217" s="591"/>
      <c r="HF217" s="591"/>
      <c r="HG217" s="591"/>
      <c r="HH217" s="591"/>
      <c r="HI217" s="591"/>
      <c r="HJ217" s="591"/>
      <c r="HK217" s="591"/>
      <c r="HL217" s="591"/>
      <c r="HM217" s="591"/>
      <c r="HN217" s="591"/>
      <c r="HO217" s="591"/>
      <c r="HP217" s="591"/>
      <c r="HQ217" s="591"/>
      <c r="HR217" s="591"/>
      <c r="HS217" s="591"/>
      <c r="HT217" s="591"/>
      <c r="HU217" s="591"/>
      <c r="HV217" s="591"/>
      <c r="HW217" s="591"/>
      <c r="HX217" s="591"/>
      <c r="HY217" s="591"/>
      <c r="HZ217" s="591"/>
      <c r="IA217" s="591"/>
      <c r="IB217" s="591"/>
      <c r="IC217" s="591"/>
      <c r="ID217" s="591"/>
      <c r="IE217" s="591"/>
      <c r="IF217" s="591"/>
      <c r="IG217" s="591"/>
      <c r="IH217" s="591"/>
      <c r="II217" s="591"/>
      <c r="IJ217" s="591"/>
      <c r="IK217" s="591"/>
      <c r="IL217" s="591"/>
      <c r="IM217" s="591"/>
      <c r="IN217" s="353"/>
      <c r="IO217" s="353"/>
    </row>
    <row r="218" spans="1:249" s="619" customFormat="1" ht="16.5">
      <c r="A218" s="964"/>
      <c r="B218" s="669"/>
      <c r="C218" s="669"/>
      <c r="D218" s="594"/>
      <c r="E218" s="965"/>
      <c r="J218" s="591"/>
      <c r="K218" s="591"/>
      <c r="L218" s="591"/>
      <c r="M218" s="591"/>
      <c r="N218" s="591"/>
      <c r="O218" s="591"/>
      <c r="P218" s="591"/>
      <c r="Q218" s="591"/>
      <c r="R218" s="591"/>
      <c r="S218" s="591"/>
      <c r="T218" s="591"/>
      <c r="U218" s="591"/>
      <c r="V218" s="591"/>
      <c r="W218" s="591"/>
      <c r="X218" s="591"/>
      <c r="Y218" s="591"/>
      <c r="Z218" s="591"/>
      <c r="AA218" s="591"/>
      <c r="AB218" s="591"/>
      <c r="AC218" s="591"/>
      <c r="AD218" s="591"/>
      <c r="AE218" s="591"/>
      <c r="AF218" s="591"/>
      <c r="AG218" s="591"/>
      <c r="AH218" s="591"/>
      <c r="AI218" s="591"/>
      <c r="AJ218" s="591"/>
      <c r="AK218" s="591"/>
      <c r="AL218" s="591"/>
      <c r="AM218" s="591"/>
      <c r="AN218" s="591"/>
      <c r="AO218" s="591"/>
      <c r="AP218" s="591"/>
      <c r="AQ218" s="591"/>
      <c r="AR218" s="591"/>
      <c r="AS218" s="591"/>
      <c r="AT218" s="591"/>
      <c r="AU218" s="591"/>
      <c r="AV218" s="591"/>
      <c r="AW218" s="591"/>
      <c r="AX218" s="591"/>
      <c r="AY218" s="591"/>
      <c r="AZ218" s="591"/>
      <c r="BA218" s="591"/>
      <c r="BB218" s="591"/>
      <c r="BC218" s="591"/>
      <c r="BD218" s="591"/>
      <c r="BE218" s="591"/>
      <c r="BF218" s="591"/>
      <c r="BG218" s="591"/>
      <c r="BH218" s="591"/>
      <c r="BI218" s="591"/>
      <c r="BJ218" s="591"/>
      <c r="BK218" s="591"/>
      <c r="BL218" s="591"/>
      <c r="BM218" s="591"/>
      <c r="BN218" s="591"/>
      <c r="BO218" s="591"/>
      <c r="BP218" s="591"/>
      <c r="BQ218" s="591"/>
      <c r="BR218" s="591"/>
      <c r="BS218" s="591"/>
      <c r="BT218" s="591"/>
      <c r="BU218" s="591"/>
      <c r="BV218" s="591"/>
      <c r="BW218" s="591"/>
      <c r="BX218" s="591"/>
      <c r="BY218" s="591"/>
      <c r="BZ218" s="591"/>
      <c r="CA218" s="591"/>
      <c r="CB218" s="591"/>
      <c r="CC218" s="591"/>
      <c r="CD218" s="591"/>
      <c r="CE218" s="591"/>
      <c r="CF218" s="591"/>
      <c r="CG218" s="591"/>
      <c r="CH218" s="591"/>
      <c r="CI218" s="591"/>
      <c r="CJ218" s="591"/>
      <c r="CK218" s="591"/>
      <c r="CL218" s="591"/>
      <c r="CM218" s="591"/>
      <c r="CN218" s="591"/>
      <c r="CO218" s="591"/>
      <c r="CP218" s="591"/>
      <c r="CQ218" s="591"/>
      <c r="CR218" s="591"/>
      <c r="CS218" s="591"/>
      <c r="CT218" s="591"/>
      <c r="CU218" s="591"/>
      <c r="CV218" s="591"/>
      <c r="CW218" s="591"/>
      <c r="CX218" s="591"/>
      <c r="CY218" s="591"/>
      <c r="CZ218" s="591"/>
      <c r="DA218" s="591"/>
      <c r="DB218" s="591"/>
      <c r="DC218" s="591"/>
      <c r="DD218" s="591"/>
      <c r="DE218" s="591"/>
      <c r="DF218" s="591"/>
      <c r="DG218" s="591"/>
      <c r="DH218" s="591"/>
      <c r="DI218" s="591"/>
      <c r="DJ218" s="591"/>
      <c r="DK218" s="591"/>
      <c r="DL218" s="591"/>
      <c r="DM218" s="591"/>
      <c r="DN218" s="591"/>
      <c r="DO218" s="591"/>
      <c r="DP218" s="591"/>
      <c r="DQ218" s="591"/>
      <c r="DR218" s="591"/>
      <c r="DS218" s="591"/>
      <c r="DT218" s="591"/>
      <c r="DU218" s="591"/>
      <c r="DV218" s="591"/>
      <c r="DW218" s="591"/>
      <c r="DX218" s="591"/>
      <c r="DY218" s="591"/>
      <c r="DZ218" s="591"/>
      <c r="EA218" s="591"/>
      <c r="EB218" s="591"/>
      <c r="EC218" s="591"/>
      <c r="ED218" s="591"/>
      <c r="EE218" s="591"/>
      <c r="EF218" s="591"/>
      <c r="EG218" s="591"/>
      <c r="EH218" s="591"/>
      <c r="EI218" s="591"/>
      <c r="EJ218" s="591"/>
      <c r="EK218" s="591"/>
      <c r="EL218" s="591"/>
      <c r="EM218" s="591"/>
      <c r="EN218" s="591"/>
      <c r="EO218" s="591"/>
      <c r="EP218" s="591"/>
      <c r="EQ218" s="591"/>
      <c r="ER218" s="591"/>
      <c r="ES218" s="591"/>
      <c r="ET218" s="591"/>
      <c r="EU218" s="591"/>
      <c r="EV218" s="591"/>
      <c r="EW218" s="591"/>
      <c r="EX218" s="591"/>
      <c r="EY218" s="591"/>
      <c r="EZ218" s="591"/>
      <c r="FA218" s="591"/>
      <c r="FB218" s="591"/>
      <c r="FC218" s="591"/>
      <c r="FD218" s="591"/>
      <c r="FE218" s="591"/>
      <c r="FF218" s="591"/>
      <c r="FG218" s="591"/>
      <c r="FH218" s="591"/>
      <c r="FI218" s="591"/>
      <c r="FJ218" s="591"/>
      <c r="FK218" s="591"/>
      <c r="FL218" s="591"/>
      <c r="FM218" s="591"/>
      <c r="FN218" s="591"/>
      <c r="FO218" s="591"/>
      <c r="FP218" s="591"/>
      <c r="FQ218" s="591"/>
      <c r="FR218" s="591"/>
      <c r="FS218" s="591"/>
      <c r="FT218" s="591"/>
      <c r="FU218" s="591"/>
      <c r="FV218" s="591"/>
      <c r="FW218" s="591"/>
      <c r="FX218" s="591"/>
      <c r="FY218" s="591"/>
      <c r="FZ218" s="591"/>
      <c r="GA218" s="591"/>
      <c r="GB218" s="591"/>
      <c r="GC218" s="591"/>
      <c r="GD218" s="591"/>
      <c r="GE218" s="591"/>
      <c r="GF218" s="591"/>
      <c r="GG218" s="591"/>
      <c r="GH218" s="591"/>
      <c r="GI218" s="591"/>
      <c r="GJ218" s="591"/>
      <c r="GK218" s="591"/>
      <c r="GL218" s="591"/>
      <c r="GM218" s="591"/>
      <c r="GN218" s="591"/>
      <c r="GO218" s="591"/>
      <c r="GP218" s="591"/>
      <c r="GQ218" s="591"/>
      <c r="GR218" s="591"/>
      <c r="GS218" s="591"/>
      <c r="GT218" s="591"/>
      <c r="GU218" s="591"/>
      <c r="GV218" s="591"/>
      <c r="GW218" s="591"/>
      <c r="GX218" s="591"/>
      <c r="GY218" s="591"/>
      <c r="GZ218" s="591"/>
      <c r="HA218" s="591"/>
      <c r="HB218" s="591"/>
      <c r="HC218" s="591"/>
      <c r="HD218" s="591"/>
      <c r="HE218" s="591"/>
      <c r="HF218" s="591"/>
      <c r="HG218" s="591"/>
      <c r="HH218" s="591"/>
      <c r="HI218" s="591"/>
      <c r="HJ218" s="591"/>
      <c r="HK218" s="591"/>
      <c r="HL218" s="591"/>
      <c r="HM218" s="591"/>
      <c r="HN218" s="591"/>
      <c r="HO218" s="591"/>
      <c r="HP218" s="591"/>
      <c r="HQ218" s="591"/>
      <c r="HR218" s="591"/>
      <c r="HS218" s="591"/>
      <c r="HT218" s="591"/>
      <c r="HU218" s="591"/>
      <c r="HV218" s="591"/>
      <c r="HW218" s="591"/>
      <c r="HX218" s="591"/>
      <c r="HY218" s="591"/>
      <c r="HZ218" s="591"/>
      <c r="IA218" s="591"/>
      <c r="IB218" s="591"/>
      <c r="IC218" s="591"/>
      <c r="ID218" s="591"/>
      <c r="IE218" s="591"/>
      <c r="IF218" s="591"/>
      <c r="IG218" s="591"/>
      <c r="IH218" s="591"/>
      <c r="II218" s="591"/>
      <c r="IJ218" s="591"/>
      <c r="IK218" s="591"/>
      <c r="IL218" s="591"/>
      <c r="IM218" s="591"/>
      <c r="IN218" s="353"/>
      <c r="IO218" s="353"/>
    </row>
    <row r="219" spans="1:249" s="619" customFormat="1" ht="16.5">
      <c r="A219" s="964"/>
      <c r="B219" s="669"/>
      <c r="C219" s="669"/>
      <c r="D219" s="594"/>
      <c r="E219" s="965"/>
      <c r="J219" s="591"/>
      <c r="K219" s="591"/>
      <c r="L219" s="591"/>
      <c r="M219" s="591"/>
      <c r="N219" s="591"/>
      <c r="O219" s="591"/>
      <c r="P219" s="591"/>
      <c r="Q219" s="591"/>
      <c r="R219" s="591"/>
      <c r="S219" s="591"/>
      <c r="T219" s="591"/>
      <c r="U219" s="591"/>
      <c r="V219" s="591"/>
      <c r="W219" s="591"/>
      <c r="X219" s="591"/>
      <c r="Y219" s="591"/>
      <c r="Z219" s="591"/>
      <c r="AA219" s="591"/>
      <c r="AB219" s="591"/>
      <c r="AC219" s="591"/>
      <c r="AD219" s="591"/>
      <c r="AE219" s="591"/>
      <c r="AF219" s="591"/>
      <c r="AG219" s="591"/>
      <c r="AH219" s="591"/>
      <c r="AI219" s="591"/>
      <c r="AJ219" s="591"/>
      <c r="AK219" s="591"/>
      <c r="AL219" s="591"/>
      <c r="AM219" s="591"/>
      <c r="AN219" s="591"/>
      <c r="AO219" s="591"/>
      <c r="AP219" s="591"/>
      <c r="AQ219" s="591"/>
      <c r="AR219" s="591"/>
      <c r="AS219" s="591"/>
      <c r="AT219" s="591"/>
      <c r="AU219" s="591"/>
      <c r="AV219" s="591"/>
      <c r="AW219" s="591"/>
      <c r="AX219" s="591"/>
      <c r="AY219" s="591"/>
      <c r="AZ219" s="591"/>
      <c r="BA219" s="591"/>
      <c r="BB219" s="591"/>
      <c r="BC219" s="591"/>
      <c r="BD219" s="591"/>
      <c r="BE219" s="591"/>
      <c r="BF219" s="591"/>
      <c r="BG219" s="591"/>
      <c r="BH219" s="591"/>
      <c r="BI219" s="591"/>
      <c r="BJ219" s="591"/>
      <c r="BK219" s="591"/>
      <c r="BL219" s="591"/>
      <c r="BM219" s="591"/>
      <c r="BN219" s="591"/>
      <c r="BO219" s="591"/>
      <c r="BP219" s="591"/>
      <c r="BQ219" s="591"/>
      <c r="BR219" s="591"/>
      <c r="BS219" s="591"/>
      <c r="BT219" s="591"/>
      <c r="BU219" s="591"/>
      <c r="BV219" s="591"/>
      <c r="BW219" s="591"/>
      <c r="BX219" s="591"/>
      <c r="BY219" s="591"/>
      <c r="BZ219" s="591"/>
      <c r="CA219" s="591"/>
      <c r="CB219" s="591"/>
      <c r="CC219" s="591"/>
      <c r="CD219" s="591"/>
      <c r="CE219" s="591"/>
      <c r="CF219" s="591"/>
      <c r="CG219" s="591"/>
      <c r="CH219" s="591"/>
      <c r="CI219" s="591"/>
      <c r="CJ219" s="591"/>
      <c r="CK219" s="591"/>
      <c r="CL219" s="591"/>
      <c r="CM219" s="591"/>
      <c r="CN219" s="591"/>
      <c r="CO219" s="591"/>
      <c r="CP219" s="591"/>
      <c r="CQ219" s="591"/>
      <c r="CR219" s="591"/>
      <c r="CS219" s="591"/>
      <c r="CT219" s="591"/>
      <c r="CU219" s="591"/>
      <c r="CV219" s="591"/>
      <c r="CW219" s="591"/>
      <c r="CX219" s="591"/>
      <c r="CY219" s="591"/>
      <c r="CZ219" s="591"/>
      <c r="DA219" s="591"/>
      <c r="DB219" s="591"/>
      <c r="DC219" s="591"/>
      <c r="DD219" s="591"/>
      <c r="DE219" s="591"/>
      <c r="DF219" s="591"/>
      <c r="DG219" s="591"/>
      <c r="DH219" s="591"/>
      <c r="DI219" s="591"/>
      <c r="DJ219" s="591"/>
      <c r="DK219" s="591"/>
      <c r="DL219" s="591"/>
      <c r="DM219" s="591"/>
      <c r="DN219" s="591"/>
      <c r="DO219" s="591"/>
      <c r="DP219" s="591"/>
      <c r="DQ219" s="591"/>
      <c r="DR219" s="591"/>
      <c r="DS219" s="591"/>
      <c r="DT219" s="591"/>
      <c r="DU219" s="591"/>
      <c r="DV219" s="591"/>
      <c r="DW219" s="591"/>
      <c r="DX219" s="591"/>
      <c r="DY219" s="591"/>
      <c r="DZ219" s="591"/>
      <c r="EA219" s="591"/>
      <c r="EB219" s="591"/>
      <c r="EC219" s="591"/>
      <c r="ED219" s="591"/>
      <c r="EE219" s="591"/>
      <c r="EF219" s="591"/>
      <c r="EG219" s="591"/>
      <c r="EH219" s="591"/>
      <c r="EI219" s="591"/>
      <c r="EJ219" s="591"/>
      <c r="EK219" s="591"/>
      <c r="EL219" s="591"/>
      <c r="EM219" s="591"/>
      <c r="EN219" s="591"/>
      <c r="EO219" s="591"/>
      <c r="EP219" s="591"/>
      <c r="EQ219" s="591"/>
      <c r="ER219" s="591"/>
      <c r="ES219" s="591"/>
      <c r="ET219" s="591"/>
      <c r="EU219" s="591"/>
      <c r="EV219" s="591"/>
      <c r="EW219" s="591"/>
      <c r="EX219" s="591"/>
      <c r="EY219" s="591"/>
      <c r="EZ219" s="591"/>
      <c r="FA219" s="591"/>
      <c r="FB219" s="591"/>
      <c r="FC219" s="591"/>
      <c r="FD219" s="591"/>
      <c r="FE219" s="591"/>
      <c r="FF219" s="591"/>
      <c r="FG219" s="591"/>
      <c r="FH219" s="591"/>
      <c r="FI219" s="591"/>
      <c r="FJ219" s="591"/>
      <c r="FK219" s="591"/>
      <c r="FL219" s="591"/>
      <c r="FM219" s="591"/>
      <c r="FN219" s="591"/>
      <c r="FO219" s="591"/>
      <c r="FP219" s="591"/>
      <c r="FQ219" s="591"/>
      <c r="FR219" s="591"/>
      <c r="FS219" s="591"/>
      <c r="FT219" s="591"/>
      <c r="FU219" s="591"/>
      <c r="FV219" s="591"/>
      <c r="FW219" s="591"/>
      <c r="FX219" s="591"/>
      <c r="FY219" s="591"/>
      <c r="FZ219" s="591"/>
      <c r="GA219" s="591"/>
      <c r="GB219" s="591"/>
      <c r="GC219" s="591"/>
      <c r="GD219" s="591"/>
      <c r="GE219" s="591"/>
      <c r="GF219" s="591"/>
      <c r="GG219" s="591"/>
      <c r="GH219" s="591"/>
      <c r="GI219" s="591"/>
      <c r="GJ219" s="591"/>
      <c r="GK219" s="591"/>
      <c r="GL219" s="591"/>
      <c r="GM219" s="591"/>
      <c r="GN219" s="591"/>
      <c r="GO219" s="591"/>
      <c r="GP219" s="591"/>
      <c r="GQ219" s="591"/>
      <c r="GR219" s="591"/>
      <c r="GS219" s="591"/>
      <c r="GT219" s="591"/>
      <c r="GU219" s="591"/>
      <c r="GV219" s="591"/>
      <c r="GW219" s="591"/>
      <c r="GX219" s="591"/>
      <c r="GY219" s="591"/>
      <c r="GZ219" s="591"/>
      <c r="HA219" s="591"/>
      <c r="HB219" s="591"/>
      <c r="HC219" s="591"/>
      <c r="HD219" s="591"/>
      <c r="HE219" s="591"/>
      <c r="HF219" s="591"/>
      <c r="HG219" s="591"/>
      <c r="HH219" s="591"/>
      <c r="HI219" s="591"/>
      <c r="HJ219" s="591"/>
      <c r="HK219" s="591"/>
      <c r="HL219" s="591"/>
      <c r="HM219" s="591"/>
      <c r="HN219" s="591"/>
      <c r="HO219" s="591"/>
      <c r="HP219" s="591"/>
      <c r="HQ219" s="591"/>
      <c r="HR219" s="591"/>
      <c r="HS219" s="591"/>
      <c r="HT219" s="591"/>
      <c r="HU219" s="591"/>
      <c r="HV219" s="591"/>
      <c r="HW219" s="591"/>
      <c r="HX219" s="591"/>
      <c r="HY219" s="591"/>
      <c r="HZ219" s="591"/>
      <c r="IA219" s="591"/>
      <c r="IB219" s="591"/>
      <c r="IC219" s="591"/>
      <c r="ID219" s="591"/>
      <c r="IE219" s="591"/>
      <c r="IF219" s="591"/>
      <c r="IG219" s="591"/>
      <c r="IH219" s="591"/>
      <c r="II219" s="591"/>
      <c r="IJ219" s="591"/>
      <c r="IK219" s="591"/>
      <c r="IL219" s="591"/>
      <c r="IM219" s="591"/>
      <c r="IN219" s="353"/>
      <c r="IO219" s="353"/>
    </row>
    <row r="220" spans="1:249" s="619" customFormat="1" ht="16.5">
      <c r="A220" s="964"/>
      <c r="B220" s="669"/>
      <c r="C220" s="669"/>
      <c r="D220" s="594"/>
      <c r="E220" s="965"/>
      <c r="J220" s="591"/>
      <c r="K220" s="591"/>
      <c r="L220" s="591"/>
      <c r="M220" s="591"/>
      <c r="N220" s="591"/>
      <c r="O220" s="591"/>
      <c r="P220" s="591"/>
      <c r="Q220" s="591"/>
      <c r="R220" s="591"/>
      <c r="S220" s="591"/>
      <c r="T220" s="591"/>
      <c r="U220" s="591"/>
      <c r="V220" s="591"/>
      <c r="W220" s="591"/>
      <c r="X220" s="591"/>
      <c r="Y220" s="591"/>
      <c r="Z220" s="591"/>
      <c r="AA220" s="591"/>
      <c r="AB220" s="591"/>
      <c r="AC220" s="591"/>
      <c r="AD220" s="591"/>
      <c r="AE220" s="591"/>
      <c r="AF220" s="591"/>
      <c r="AG220" s="591"/>
      <c r="AH220" s="591"/>
      <c r="AI220" s="591"/>
      <c r="AJ220" s="591"/>
      <c r="AK220" s="591"/>
      <c r="AL220" s="591"/>
      <c r="AM220" s="591"/>
      <c r="AN220" s="591"/>
      <c r="AO220" s="591"/>
      <c r="AP220" s="591"/>
      <c r="AQ220" s="591"/>
      <c r="AR220" s="591"/>
      <c r="AS220" s="591"/>
      <c r="AT220" s="591"/>
      <c r="AU220" s="591"/>
      <c r="AV220" s="591"/>
      <c r="AW220" s="591"/>
      <c r="AX220" s="591"/>
      <c r="AY220" s="591"/>
      <c r="AZ220" s="591"/>
      <c r="BA220" s="591"/>
      <c r="BB220" s="591"/>
      <c r="BC220" s="591"/>
      <c r="BD220" s="591"/>
      <c r="BE220" s="591"/>
      <c r="BF220" s="591"/>
      <c r="BG220" s="591"/>
      <c r="BH220" s="591"/>
      <c r="BI220" s="591"/>
      <c r="BJ220" s="591"/>
      <c r="BK220" s="591"/>
      <c r="BL220" s="591"/>
      <c r="BM220" s="591"/>
      <c r="BN220" s="591"/>
      <c r="BO220" s="591"/>
      <c r="BP220" s="591"/>
      <c r="BQ220" s="591"/>
      <c r="BR220" s="591"/>
      <c r="BS220" s="591"/>
      <c r="BT220" s="591"/>
      <c r="BU220" s="591"/>
      <c r="BV220" s="591"/>
      <c r="BW220" s="591"/>
      <c r="BX220" s="591"/>
      <c r="BY220" s="591"/>
      <c r="BZ220" s="591"/>
      <c r="CA220" s="591"/>
      <c r="CB220" s="591"/>
      <c r="CC220" s="591"/>
      <c r="CD220" s="591"/>
      <c r="CE220" s="591"/>
      <c r="CF220" s="591"/>
      <c r="CG220" s="591"/>
      <c r="CH220" s="591"/>
      <c r="CI220" s="591"/>
      <c r="CJ220" s="591"/>
      <c r="CK220" s="591"/>
      <c r="CL220" s="591"/>
      <c r="CM220" s="591"/>
      <c r="CN220" s="591"/>
      <c r="CO220" s="591"/>
      <c r="CP220" s="591"/>
      <c r="CQ220" s="591"/>
      <c r="CR220" s="591"/>
      <c r="CS220" s="591"/>
      <c r="CT220" s="591"/>
      <c r="CU220" s="591"/>
      <c r="CV220" s="591"/>
      <c r="CW220" s="591"/>
      <c r="CX220" s="591"/>
      <c r="CY220" s="591"/>
      <c r="CZ220" s="591"/>
      <c r="DA220" s="591"/>
      <c r="DB220" s="591"/>
      <c r="DC220" s="591"/>
      <c r="DD220" s="591"/>
      <c r="DE220" s="591"/>
      <c r="DF220" s="591"/>
      <c r="DG220" s="591"/>
      <c r="DH220" s="591"/>
      <c r="DI220" s="591"/>
      <c r="DJ220" s="591"/>
      <c r="DK220" s="591"/>
      <c r="DL220" s="591"/>
      <c r="DM220" s="591"/>
      <c r="DN220" s="591"/>
      <c r="DO220" s="591"/>
      <c r="DP220" s="591"/>
      <c r="DQ220" s="591"/>
      <c r="DR220" s="591"/>
      <c r="DS220" s="591"/>
      <c r="DT220" s="591"/>
      <c r="DU220" s="591"/>
      <c r="DV220" s="591"/>
      <c r="DW220" s="591"/>
      <c r="DX220" s="591"/>
      <c r="DY220" s="591"/>
      <c r="DZ220" s="591"/>
      <c r="EA220" s="591"/>
      <c r="EB220" s="591"/>
      <c r="EC220" s="591"/>
      <c r="ED220" s="591"/>
      <c r="EE220" s="591"/>
      <c r="EF220" s="591"/>
      <c r="EG220" s="591"/>
      <c r="EH220" s="591"/>
      <c r="EI220" s="591"/>
      <c r="EJ220" s="591"/>
      <c r="EK220" s="591"/>
      <c r="EL220" s="591"/>
      <c r="EM220" s="591"/>
      <c r="EN220" s="591"/>
      <c r="EO220" s="591"/>
      <c r="EP220" s="591"/>
      <c r="EQ220" s="591"/>
      <c r="ER220" s="591"/>
      <c r="ES220" s="591"/>
      <c r="ET220" s="591"/>
      <c r="EU220" s="591"/>
      <c r="EV220" s="591"/>
      <c r="EW220" s="591"/>
      <c r="EX220" s="591"/>
      <c r="EY220" s="591"/>
      <c r="EZ220" s="591"/>
      <c r="FA220" s="591"/>
      <c r="FB220" s="591"/>
      <c r="FC220" s="591"/>
      <c r="FD220" s="591"/>
      <c r="FE220" s="591"/>
      <c r="FF220" s="591"/>
      <c r="FG220" s="591"/>
      <c r="FH220" s="591"/>
      <c r="FI220" s="591"/>
      <c r="FJ220" s="591"/>
      <c r="FK220" s="591"/>
      <c r="FL220" s="591"/>
      <c r="FM220" s="591"/>
      <c r="FN220" s="591"/>
      <c r="FO220" s="591"/>
      <c r="FP220" s="591"/>
      <c r="FQ220" s="591"/>
      <c r="FR220" s="591"/>
      <c r="FS220" s="591"/>
      <c r="FT220" s="591"/>
      <c r="FU220" s="591"/>
      <c r="FV220" s="591"/>
      <c r="FW220" s="591"/>
      <c r="FX220" s="591"/>
      <c r="FY220" s="591"/>
      <c r="FZ220" s="591"/>
      <c r="GA220" s="591"/>
      <c r="GB220" s="591"/>
      <c r="GC220" s="591"/>
      <c r="GD220" s="591"/>
      <c r="GE220" s="591"/>
      <c r="GF220" s="591"/>
      <c r="GG220" s="591"/>
      <c r="GH220" s="591"/>
      <c r="GI220" s="591"/>
      <c r="GJ220" s="591"/>
      <c r="GK220" s="591"/>
      <c r="GL220" s="591"/>
      <c r="GM220" s="591"/>
      <c r="GN220" s="591"/>
      <c r="GO220" s="591"/>
      <c r="GP220" s="591"/>
      <c r="GQ220" s="591"/>
      <c r="GR220" s="591"/>
      <c r="GS220" s="591"/>
      <c r="GT220" s="591"/>
      <c r="GU220" s="591"/>
      <c r="GV220" s="591"/>
      <c r="GW220" s="591"/>
      <c r="GX220" s="591"/>
      <c r="GY220" s="591"/>
      <c r="GZ220" s="591"/>
      <c r="HA220" s="591"/>
      <c r="HB220" s="591"/>
      <c r="HC220" s="591"/>
      <c r="HD220" s="591"/>
      <c r="HE220" s="591"/>
      <c r="HF220" s="591"/>
      <c r="HG220" s="591"/>
      <c r="HH220" s="591"/>
      <c r="HI220" s="591"/>
      <c r="HJ220" s="591"/>
      <c r="HK220" s="591"/>
      <c r="HL220" s="591"/>
      <c r="HM220" s="591"/>
      <c r="HN220" s="591"/>
      <c r="HO220" s="591"/>
      <c r="HP220" s="591"/>
      <c r="HQ220" s="591"/>
      <c r="HR220" s="591"/>
      <c r="HS220" s="591"/>
      <c r="HT220" s="591"/>
      <c r="HU220" s="591"/>
      <c r="HV220" s="591"/>
      <c r="HW220" s="591"/>
      <c r="HX220" s="591"/>
      <c r="HY220" s="591"/>
      <c r="HZ220" s="591"/>
      <c r="IA220" s="591"/>
      <c r="IB220" s="591"/>
      <c r="IC220" s="591"/>
      <c r="ID220" s="591"/>
      <c r="IE220" s="591"/>
      <c r="IF220" s="591"/>
      <c r="IG220" s="591"/>
      <c r="IH220" s="591"/>
      <c r="II220" s="591"/>
      <c r="IJ220" s="591"/>
      <c r="IK220" s="591"/>
      <c r="IL220" s="591"/>
      <c r="IM220" s="591"/>
      <c r="IN220" s="353"/>
      <c r="IO220" s="353"/>
    </row>
    <row r="221" spans="1:249" s="619" customFormat="1" ht="16.5">
      <c r="A221" s="964"/>
      <c r="B221" s="669"/>
      <c r="C221" s="669"/>
      <c r="D221" s="594"/>
      <c r="E221" s="965"/>
      <c r="J221" s="591"/>
      <c r="K221" s="591"/>
      <c r="L221" s="591"/>
      <c r="M221" s="591"/>
      <c r="N221" s="591"/>
      <c r="O221" s="591"/>
      <c r="P221" s="591"/>
      <c r="Q221" s="591"/>
      <c r="R221" s="591"/>
      <c r="S221" s="591"/>
      <c r="T221" s="591"/>
      <c r="U221" s="591"/>
      <c r="V221" s="591"/>
      <c r="W221" s="591"/>
      <c r="X221" s="591"/>
      <c r="Y221" s="591"/>
      <c r="Z221" s="591"/>
      <c r="AA221" s="591"/>
      <c r="AB221" s="591"/>
      <c r="AC221" s="591"/>
      <c r="AD221" s="591"/>
      <c r="AE221" s="591"/>
      <c r="AF221" s="591"/>
      <c r="AG221" s="591"/>
      <c r="AH221" s="591"/>
      <c r="AI221" s="591"/>
      <c r="AJ221" s="591"/>
      <c r="AK221" s="591"/>
      <c r="AL221" s="591"/>
      <c r="AM221" s="591"/>
      <c r="AN221" s="591"/>
      <c r="AO221" s="591"/>
      <c r="AP221" s="591"/>
      <c r="AQ221" s="591"/>
      <c r="AR221" s="591"/>
      <c r="AS221" s="591"/>
      <c r="AT221" s="591"/>
      <c r="AU221" s="591"/>
      <c r="AV221" s="591"/>
      <c r="AW221" s="591"/>
      <c r="AX221" s="591"/>
      <c r="AY221" s="591"/>
      <c r="AZ221" s="591"/>
      <c r="BA221" s="591"/>
      <c r="BB221" s="591"/>
      <c r="BC221" s="591"/>
      <c r="BD221" s="591"/>
      <c r="BE221" s="591"/>
      <c r="BF221" s="591"/>
      <c r="BG221" s="591"/>
      <c r="BH221" s="591"/>
      <c r="BI221" s="591"/>
      <c r="BJ221" s="591"/>
      <c r="BK221" s="591"/>
      <c r="BL221" s="591"/>
      <c r="BM221" s="591"/>
      <c r="BN221" s="591"/>
      <c r="BO221" s="591"/>
      <c r="BP221" s="591"/>
      <c r="BQ221" s="591"/>
      <c r="BR221" s="591"/>
      <c r="BS221" s="591"/>
      <c r="BT221" s="591"/>
      <c r="BU221" s="591"/>
      <c r="BV221" s="591"/>
      <c r="BW221" s="591"/>
      <c r="BX221" s="591"/>
      <c r="BY221" s="591"/>
      <c r="BZ221" s="591"/>
      <c r="CA221" s="591"/>
      <c r="CB221" s="591"/>
      <c r="CC221" s="591"/>
      <c r="CD221" s="591"/>
      <c r="CE221" s="591"/>
      <c r="CF221" s="591"/>
      <c r="CG221" s="591"/>
      <c r="CH221" s="591"/>
      <c r="CI221" s="591"/>
      <c r="CJ221" s="591"/>
      <c r="CK221" s="591"/>
      <c r="CL221" s="591"/>
      <c r="CM221" s="591"/>
      <c r="CN221" s="591"/>
      <c r="CO221" s="591"/>
      <c r="CP221" s="591"/>
      <c r="CQ221" s="591"/>
      <c r="CR221" s="591"/>
      <c r="CS221" s="591"/>
      <c r="CT221" s="591"/>
      <c r="CU221" s="591"/>
      <c r="CV221" s="591"/>
      <c r="CW221" s="591"/>
      <c r="CX221" s="591"/>
      <c r="CY221" s="591"/>
      <c r="CZ221" s="591"/>
      <c r="DA221" s="591"/>
      <c r="DB221" s="591"/>
      <c r="DC221" s="591"/>
      <c r="DD221" s="591"/>
      <c r="DE221" s="591"/>
      <c r="DF221" s="591"/>
      <c r="DG221" s="591"/>
      <c r="DH221" s="591"/>
      <c r="DI221" s="591"/>
      <c r="DJ221" s="591"/>
      <c r="DK221" s="591"/>
      <c r="DL221" s="591"/>
      <c r="DM221" s="591"/>
      <c r="DN221" s="591"/>
      <c r="DO221" s="591"/>
      <c r="DP221" s="591"/>
      <c r="DQ221" s="591"/>
      <c r="DR221" s="591"/>
      <c r="DS221" s="591"/>
      <c r="DT221" s="591"/>
      <c r="DU221" s="591"/>
      <c r="DV221" s="591"/>
      <c r="DW221" s="591"/>
      <c r="DX221" s="591"/>
      <c r="DY221" s="591"/>
      <c r="DZ221" s="591"/>
      <c r="EA221" s="591"/>
      <c r="EB221" s="591"/>
      <c r="EC221" s="591"/>
      <c r="ED221" s="591"/>
      <c r="EE221" s="591"/>
      <c r="EF221" s="591"/>
      <c r="EG221" s="591"/>
      <c r="EH221" s="591"/>
      <c r="EI221" s="591"/>
      <c r="EJ221" s="591"/>
      <c r="EK221" s="591"/>
      <c r="EL221" s="591"/>
      <c r="EM221" s="591"/>
      <c r="EN221" s="591"/>
      <c r="EO221" s="591"/>
      <c r="EP221" s="591"/>
      <c r="EQ221" s="591"/>
      <c r="ER221" s="591"/>
      <c r="ES221" s="591"/>
      <c r="ET221" s="591"/>
      <c r="EU221" s="591"/>
      <c r="EV221" s="591"/>
      <c r="EW221" s="591"/>
      <c r="EX221" s="591"/>
      <c r="EY221" s="591"/>
      <c r="EZ221" s="591"/>
      <c r="FA221" s="591"/>
      <c r="FB221" s="591"/>
      <c r="FC221" s="591"/>
      <c r="FD221" s="591"/>
      <c r="FE221" s="591"/>
      <c r="FF221" s="591"/>
      <c r="FG221" s="591"/>
      <c r="FH221" s="591"/>
      <c r="FI221" s="591"/>
      <c r="FJ221" s="591"/>
      <c r="FK221" s="591"/>
      <c r="FL221" s="591"/>
      <c r="FM221" s="591"/>
      <c r="FN221" s="591"/>
      <c r="FO221" s="591"/>
      <c r="FP221" s="591"/>
      <c r="FQ221" s="591"/>
      <c r="FR221" s="591"/>
      <c r="FS221" s="591"/>
      <c r="FT221" s="591"/>
      <c r="FU221" s="591"/>
      <c r="FV221" s="591"/>
      <c r="FW221" s="591"/>
      <c r="FX221" s="591"/>
      <c r="FY221" s="591"/>
      <c r="FZ221" s="591"/>
      <c r="GA221" s="591"/>
      <c r="GB221" s="591"/>
      <c r="GC221" s="591"/>
      <c r="GD221" s="591"/>
      <c r="GE221" s="591"/>
      <c r="GF221" s="591"/>
      <c r="GG221" s="591"/>
      <c r="GH221" s="591"/>
      <c r="GI221" s="591"/>
      <c r="GJ221" s="591"/>
      <c r="GK221" s="591"/>
      <c r="GL221" s="591"/>
      <c r="GM221" s="591"/>
      <c r="GN221" s="591"/>
      <c r="GO221" s="591"/>
      <c r="GP221" s="591"/>
      <c r="GQ221" s="591"/>
      <c r="GR221" s="591"/>
      <c r="GS221" s="591"/>
      <c r="GT221" s="591"/>
      <c r="GU221" s="591"/>
      <c r="GV221" s="591"/>
      <c r="GW221" s="591"/>
      <c r="GX221" s="591"/>
      <c r="GY221" s="591"/>
      <c r="GZ221" s="591"/>
      <c r="HA221" s="591"/>
      <c r="HB221" s="591"/>
      <c r="HC221" s="591"/>
      <c r="HD221" s="591"/>
      <c r="HE221" s="591"/>
      <c r="HF221" s="591"/>
      <c r="HG221" s="591"/>
      <c r="HH221" s="591"/>
      <c r="HI221" s="591"/>
      <c r="HJ221" s="591"/>
      <c r="HK221" s="591"/>
      <c r="HL221" s="591"/>
      <c r="HM221" s="591"/>
      <c r="HN221" s="591"/>
      <c r="HO221" s="591"/>
      <c r="HP221" s="591"/>
      <c r="HQ221" s="591"/>
      <c r="HR221" s="591"/>
      <c r="HS221" s="591"/>
      <c r="HT221" s="591"/>
      <c r="HU221" s="591"/>
      <c r="HV221" s="591"/>
      <c r="HW221" s="591"/>
      <c r="HX221" s="591"/>
      <c r="HY221" s="591"/>
      <c r="HZ221" s="591"/>
      <c r="IA221" s="591"/>
      <c r="IB221" s="591"/>
      <c r="IC221" s="591"/>
      <c r="ID221" s="591"/>
      <c r="IE221" s="591"/>
      <c r="IF221" s="591"/>
      <c r="IG221" s="591"/>
      <c r="IH221" s="591"/>
      <c r="II221" s="591"/>
      <c r="IJ221" s="591"/>
      <c r="IK221" s="591"/>
      <c r="IL221" s="591"/>
      <c r="IM221" s="591"/>
      <c r="IN221" s="353"/>
      <c r="IO221" s="353"/>
    </row>
    <row r="222" spans="1:249" s="619" customFormat="1" ht="16.5">
      <c r="A222" s="964"/>
      <c r="B222" s="669"/>
      <c r="C222" s="669"/>
      <c r="D222" s="594"/>
      <c r="E222" s="965"/>
      <c r="J222" s="591"/>
      <c r="K222" s="591"/>
      <c r="L222" s="591"/>
      <c r="M222" s="591"/>
      <c r="N222" s="591"/>
      <c r="O222" s="591"/>
      <c r="P222" s="591"/>
      <c r="Q222" s="591"/>
      <c r="R222" s="591"/>
      <c r="S222" s="591"/>
      <c r="T222" s="591"/>
      <c r="U222" s="591"/>
      <c r="V222" s="591"/>
      <c r="W222" s="591"/>
      <c r="X222" s="591"/>
      <c r="Y222" s="591"/>
      <c r="Z222" s="591"/>
      <c r="AA222" s="591"/>
      <c r="AB222" s="591"/>
      <c r="AC222" s="591"/>
      <c r="AD222" s="591"/>
      <c r="AE222" s="591"/>
      <c r="AF222" s="591"/>
      <c r="AG222" s="591"/>
      <c r="AH222" s="591"/>
      <c r="AI222" s="591"/>
      <c r="AJ222" s="591"/>
      <c r="AK222" s="591"/>
      <c r="AL222" s="591"/>
      <c r="AM222" s="591"/>
      <c r="AN222" s="591"/>
      <c r="AO222" s="591"/>
      <c r="AP222" s="591"/>
      <c r="AQ222" s="591"/>
      <c r="AR222" s="591"/>
      <c r="AS222" s="591"/>
      <c r="AT222" s="591"/>
      <c r="AU222" s="591"/>
      <c r="AV222" s="591"/>
      <c r="AW222" s="591"/>
      <c r="AX222" s="591"/>
      <c r="AY222" s="591"/>
      <c r="AZ222" s="591"/>
      <c r="BA222" s="591"/>
      <c r="BB222" s="591"/>
      <c r="BC222" s="591"/>
      <c r="BD222" s="591"/>
      <c r="BE222" s="591"/>
      <c r="BF222" s="591"/>
      <c r="BG222" s="591"/>
      <c r="BH222" s="591"/>
      <c r="BI222" s="591"/>
      <c r="BJ222" s="591"/>
      <c r="BK222" s="591"/>
      <c r="BL222" s="591"/>
      <c r="BM222" s="591"/>
      <c r="BN222" s="591"/>
      <c r="BO222" s="591"/>
      <c r="BP222" s="591"/>
      <c r="BQ222" s="591"/>
      <c r="BR222" s="591"/>
      <c r="BS222" s="591"/>
      <c r="BT222" s="591"/>
      <c r="BU222" s="591"/>
      <c r="BV222" s="591"/>
      <c r="BW222" s="591"/>
      <c r="BX222" s="591"/>
      <c r="BY222" s="591"/>
      <c r="BZ222" s="591"/>
      <c r="CA222" s="591"/>
      <c r="CB222" s="591"/>
      <c r="CC222" s="591"/>
      <c r="CD222" s="591"/>
      <c r="CE222" s="591"/>
      <c r="CF222" s="591"/>
      <c r="CG222" s="591"/>
      <c r="CH222" s="591"/>
      <c r="CI222" s="591"/>
      <c r="CJ222" s="591"/>
      <c r="CK222" s="591"/>
      <c r="CL222" s="591"/>
      <c r="CM222" s="591"/>
      <c r="CN222" s="591"/>
      <c r="CO222" s="591"/>
      <c r="CP222" s="591"/>
      <c r="CQ222" s="591"/>
      <c r="CR222" s="591"/>
      <c r="CS222" s="591"/>
      <c r="CT222" s="591"/>
      <c r="CU222" s="591"/>
      <c r="CV222" s="591"/>
      <c r="CW222" s="591"/>
      <c r="CX222" s="591"/>
      <c r="CY222" s="591"/>
      <c r="CZ222" s="591"/>
      <c r="DA222" s="591"/>
      <c r="DB222" s="591"/>
      <c r="DC222" s="591"/>
      <c r="DD222" s="591"/>
      <c r="DE222" s="591"/>
      <c r="DF222" s="591"/>
      <c r="DG222" s="591"/>
      <c r="DH222" s="591"/>
      <c r="DI222" s="591"/>
      <c r="DJ222" s="591"/>
      <c r="DK222" s="591"/>
      <c r="DL222" s="591"/>
      <c r="DM222" s="591"/>
      <c r="DN222" s="591"/>
      <c r="DO222" s="591"/>
      <c r="DP222" s="591"/>
      <c r="DQ222" s="591"/>
      <c r="DR222" s="591"/>
      <c r="DS222" s="591"/>
      <c r="DT222" s="591"/>
      <c r="DU222" s="591"/>
      <c r="DV222" s="591"/>
      <c r="DW222" s="591"/>
      <c r="DX222" s="591"/>
      <c r="DY222" s="591"/>
      <c r="DZ222" s="591"/>
      <c r="EA222" s="591"/>
      <c r="EB222" s="591"/>
      <c r="EC222" s="591"/>
      <c r="ED222" s="591"/>
      <c r="EE222" s="591"/>
      <c r="EF222" s="591"/>
      <c r="EG222" s="591"/>
      <c r="EH222" s="591"/>
      <c r="EI222" s="591"/>
      <c r="EJ222" s="591"/>
      <c r="EK222" s="591"/>
      <c r="EL222" s="591"/>
      <c r="EM222" s="591"/>
      <c r="EN222" s="591"/>
      <c r="EO222" s="591"/>
      <c r="EP222" s="591"/>
      <c r="EQ222" s="591"/>
      <c r="ER222" s="591"/>
      <c r="ES222" s="591"/>
      <c r="ET222" s="591"/>
      <c r="EU222" s="591"/>
      <c r="EV222" s="591"/>
      <c r="EW222" s="591"/>
      <c r="EX222" s="591"/>
      <c r="EY222" s="591"/>
      <c r="EZ222" s="591"/>
      <c r="FA222" s="591"/>
      <c r="FB222" s="591"/>
      <c r="FC222" s="591"/>
      <c r="FD222" s="591"/>
      <c r="FE222" s="591"/>
      <c r="FF222" s="591"/>
      <c r="FG222" s="591"/>
      <c r="FH222" s="591"/>
      <c r="FI222" s="591"/>
      <c r="FJ222" s="591"/>
      <c r="FK222" s="591"/>
      <c r="FL222" s="591"/>
      <c r="FM222" s="591"/>
      <c r="FN222" s="591"/>
      <c r="FO222" s="591"/>
      <c r="FP222" s="591"/>
      <c r="FQ222" s="591"/>
      <c r="FR222" s="591"/>
      <c r="FS222" s="591"/>
      <c r="FT222" s="591"/>
      <c r="FU222" s="591"/>
      <c r="FV222" s="591"/>
      <c r="FW222" s="591"/>
      <c r="FX222" s="591"/>
      <c r="FY222" s="591"/>
      <c r="FZ222" s="591"/>
      <c r="GA222" s="591"/>
      <c r="GB222" s="591"/>
      <c r="GC222" s="591"/>
      <c r="GD222" s="591"/>
      <c r="GE222" s="591"/>
      <c r="GF222" s="591"/>
      <c r="GG222" s="591"/>
      <c r="GH222" s="591"/>
      <c r="GI222" s="591"/>
      <c r="GJ222" s="591"/>
      <c r="GK222" s="591"/>
      <c r="GL222" s="591"/>
      <c r="GM222" s="591"/>
      <c r="GN222" s="591"/>
      <c r="GO222" s="591"/>
      <c r="GP222" s="591"/>
      <c r="GQ222" s="591"/>
      <c r="GR222" s="591"/>
      <c r="GS222" s="591"/>
      <c r="GT222" s="591"/>
      <c r="GU222" s="591"/>
      <c r="GV222" s="591"/>
      <c r="GW222" s="591"/>
      <c r="GX222" s="591"/>
      <c r="GY222" s="591"/>
      <c r="GZ222" s="591"/>
      <c r="HA222" s="591"/>
      <c r="HB222" s="591"/>
      <c r="HC222" s="591"/>
      <c r="HD222" s="591"/>
      <c r="HE222" s="591"/>
      <c r="HF222" s="591"/>
      <c r="HG222" s="591"/>
      <c r="HH222" s="591"/>
      <c r="HI222" s="591"/>
      <c r="HJ222" s="591"/>
      <c r="HK222" s="591"/>
      <c r="HL222" s="591"/>
      <c r="HM222" s="591"/>
      <c r="HN222" s="591"/>
      <c r="HO222" s="591"/>
      <c r="HP222" s="591"/>
      <c r="HQ222" s="591"/>
      <c r="HR222" s="591"/>
      <c r="HS222" s="591"/>
      <c r="HT222" s="591"/>
      <c r="HU222" s="591"/>
      <c r="HV222" s="591"/>
      <c r="HW222" s="591"/>
      <c r="HX222" s="591"/>
      <c r="HY222" s="591"/>
      <c r="HZ222" s="591"/>
      <c r="IA222" s="591"/>
      <c r="IB222" s="591"/>
      <c r="IC222" s="591"/>
      <c r="ID222" s="591"/>
      <c r="IE222" s="591"/>
      <c r="IF222" s="591"/>
      <c r="IG222" s="591"/>
      <c r="IH222" s="591"/>
      <c r="II222" s="591"/>
      <c r="IJ222" s="591"/>
      <c r="IK222" s="591"/>
      <c r="IL222" s="591"/>
      <c r="IM222" s="591"/>
      <c r="IN222" s="353"/>
      <c r="IO222" s="353"/>
    </row>
    <row r="223" spans="1:249" s="619" customFormat="1" ht="16.5">
      <c r="A223" s="964"/>
      <c r="B223" s="669"/>
      <c r="C223" s="669"/>
      <c r="D223" s="594"/>
      <c r="E223" s="965"/>
      <c r="J223" s="591"/>
      <c r="K223" s="591"/>
      <c r="L223" s="591"/>
      <c r="M223" s="591"/>
      <c r="N223" s="591"/>
      <c r="O223" s="591"/>
      <c r="P223" s="591"/>
      <c r="Q223" s="591"/>
      <c r="R223" s="591"/>
      <c r="S223" s="591"/>
      <c r="T223" s="591"/>
      <c r="U223" s="591"/>
      <c r="V223" s="591"/>
      <c r="W223" s="591"/>
      <c r="X223" s="591"/>
      <c r="Y223" s="591"/>
      <c r="Z223" s="591"/>
      <c r="AA223" s="591"/>
      <c r="AB223" s="591"/>
      <c r="AC223" s="591"/>
      <c r="AD223" s="591"/>
      <c r="AE223" s="591"/>
      <c r="AF223" s="591"/>
      <c r="AG223" s="591"/>
      <c r="AH223" s="591"/>
      <c r="AI223" s="591"/>
      <c r="AJ223" s="591"/>
      <c r="AK223" s="591"/>
      <c r="AL223" s="591"/>
      <c r="AM223" s="591"/>
      <c r="AN223" s="591"/>
      <c r="AO223" s="591"/>
      <c r="AP223" s="591"/>
      <c r="AQ223" s="591"/>
      <c r="AR223" s="591"/>
      <c r="AS223" s="591"/>
      <c r="AT223" s="591"/>
      <c r="AU223" s="591"/>
      <c r="AV223" s="591"/>
      <c r="AW223" s="591"/>
      <c r="AX223" s="591"/>
      <c r="AY223" s="591"/>
      <c r="AZ223" s="591"/>
      <c r="BA223" s="591"/>
      <c r="BB223" s="591"/>
      <c r="BC223" s="591"/>
      <c r="BD223" s="591"/>
      <c r="BE223" s="591"/>
      <c r="BF223" s="591"/>
      <c r="BG223" s="591"/>
      <c r="BH223" s="591"/>
      <c r="BI223" s="591"/>
      <c r="BJ223" s="591"/>
      <c r="BK223" s="591"/>
      <c r="BL223" s="591"/>
      <c r="BM223" s="591"/>
      <c r="BN223" s="591"/>
      <c r="BO223" s="591"/>
      <c r="BP223" s="591"/>
      <c r="BQ223" s="591"/>
      <c r="BR223" s="591"/>
      <c r="BS223" s="591"/>
      <c r="BT223" s="591"/>
      <c r="BU223" s="591"/>
      <c r="BV223" s="591"/>
      <c r="BW223" s="591"/>
      <c r="BX223" s="591"/>
      <c r="BY223" s="591"/>
      <c r="BZ223" s="591"/>
      <c r="CA223" s="591"/>
      <c r="CB223" s="591"/>
      <c r="CC223" s="591"/>
      <c r="CD223" s="591"/>
      <c r="CE223" s="591"/>
      <c r="CF223" s="591"/>
      <c r="CG223" s="591"/>
      <c r="CH223" s="591"/>
      <c r="CI223" s="591"/>
      <c r="CJ223" s="591"/>
      <c r="CK223" s="591"/>
      <c r="CL223" s="591"/>
      <c r="CM223" s="591"/>
      <c r="CN223" s="591"/>
      <c r="CO223" s="591"/>
      <c r="CP223" s="591"/>
      <c r="CQ223" s="591"/>
      <c r="CR223" s="591"/>
      <c r="CS223" s="591"/>
      <c r="CT223" s="591"/>
      <c r="CU223" s="591"/>
      <c r="CV223" s="591"/>
      <c r="CW223" s="591"/>
      <c r="CX223" s="591"/>
      <c r="CY223" s="591"/>
      <c r="CZ223" s="591"/>
      <c r="DA223" s="591"/>
      <c r="DB223" s="591"/>
      <c r="DC223" s="591"/>
      <c r="DD223" s="591"/>
      <c r="DE223" s="591"/>
      <c r="DF223" s="591"/>
      <c r="DG223" s="591"/>
      <c r="DH223" s="591"/>
      <c r="DI223" s="591"/>
      <c r="DJ223" s="591"/>
      <c r="DK223" s="591"/>
      <c r="DL223" s="591"/>
      <c r="DM223" s="591"/>
      <c r="DN223" s="591"/>
      <c r="DO223" s="591"/>
      <c r="DP223" s="591"/>
      <c r="DQ223" s="591"/>
      <c r="DR223" s="591"/>
      <c r="DS223" s="591"/>
      <c r="DT223" s="591"/>
      <c r="DU223" s="591"/>
      <c r="DV223" s="591"/>
      <c r="DW223" s="591"/>
      <c r="DX223" s="591"/>
      <c r="DY223" s="591"/>
      <c r="DZ223" s="591"/>
      <c r="EA223" s="591"/>
      <c r="EB223" s="591"/>
      <c r="EC223" s="591"/>
      <c r="ED223" s="591"/>
      <c r="EE223" s="591"/>
      <c r="EF223" s="591"/>
      <c r="EG223" s="591"/>
      <c r="EH223" s="591"/>
      <c r="EI223" s="591"/>
      <c r="EJ223" s="591"/>
      <c r="EK223" s="591"/>
      <c r="EL223" s="591"/>
      <c r="EM223" s="591"/>
      <c r="EN223" s="591"/>
      <c r="EO223" s="591"/>
      <c r="EP223" s="591"/>
      <c r="EQ223" s="591"/>
      <c r="ER223" s="591"/>
      <c r="ES223" s="591"/>
      <c r="ET223" s="591"/>
      <c r="EU223" s="591"/>
      <c r="EV223" s="591"/>
      <c r="EW223" s="591"/>
      <c r="EX223" s="591"/>
      <c r="EY223" s="591"/>
      <c r="EZ223" s="591"/>
      <c r="FA223" s="591"/>
      <c r="FB223" s="591"/>
      <c r="FC223" s="591"/>
      <c r="FD223" s="591"/>
      <c r="FE223" s="591"/>
      <c r="FF223" s="591"/>
      <c r="FG223" s="591"/>
      <c r="FH223" s="591"/>
      <c r="FI223" s="591"/>
      <c r="FJ223" s="591"/>
      <c r="FK223" s="591"/>
      <c r="FL223" s="591"/>
      <c r="FM223" s="591"/>
      <c r="FN223" s="591"/>
      <c r="FO223" s="591"/>
      <c r="FP223" s="591"/>
      <c r="FQ223" s="591"/>
      <c r="FR223" s="591"/>
      <c r="FS223" s="591"/>
      <c r="FT223" s="591"/>
      <c r="FU223" s="591"/>
      <c r="FV223" s="591"/>
      <c r="FW223" s="591"/>
      <c r="FX223" s="591"/>
      <c r="FY223" s="591"/>
      <c r="FZ223" s="591"/>
      <c r="GA223" s="591"/>
      <c r="GB223" s="591"/>
      <c r="GC223" s="591"/>
      <c r="GD223" s="591"/>
      <c r="GE223" s="591"/>
      <c r="GF223" s="591"/>
      <c r="GG223" s="591"/>
      <c r="GH223" s="591"/>
      <c r="GI223" s="591"/>
      <c r="GJ223" s="591"/>
      <c r="GK223" s="591"/>
      <c r="GL223" s="591"/>
      <c r="GM223" s="591"/>
      <c r="GN223" s="591"/>
      <c r="GO223" s="591"/>
      <c r="GP223" s="591"/>
      <c r="GQ223" s="591"/>
      <c r="GR223" s="591"/>
      <c r="GS223" s="591"/>
      <c r="GT223" s="591"/>
      <c r="GU223" s="591"/>
      <c r="GV223" s="591"/>
      <c r="GW223" s="591"/>
      <c r="GX223" s="591"/>
      <c r="GY223" s="591"/>
      <c r="GZ223" s="591"/>
      <c r="HA223" s="591"/>
      <c r="HB223" s="591"/>
      <c r="HC223" s="591"/>
      <c r="HD223" s="591"/>
      <c r="HE223" s="591"/>
      <c r="HF223" s="591"/>
      <c r="HG223" s="591"/>
      <c r="HH223" s="591"/>
      <c r="HI223" s="591"/>
      <c r="HJ223" s="591"/>
      <c r="HK223" s="591"/>
      <c r="HL223" s="591"/>
      <c r="HM223" s="591"/>
      <c r="HN223" s="591"/>
      <c r="HO223" s="591"/>
      <c r="HP223" s="591"/>
      <c r="HQ223" s="591"/>
      <c r="HR223" s="591"/>
      <c r="HS223" s="591"/>
      <c r="HT223" s="591"/>
      <c r="HU223" s="591"/>
      <c r="HV223" s="591"/>
      <c r="HW223" s="591"/>
      <c r="HX223" s="591"/>
      <c r="HY223" s="591"/>
      <c r="HZ223" s="591"/>
      <c r="IA223" s="591"/>
      <c r="IB223" s="591"/>
      <c r="IC223" s="591"/>
      <c r="ID223" s="591"/>
      <c r="IE223" s="591"/>
      <c r="IF223" s="591"/>
      <c r="IG223" s="591"/>
      <c r="IH223" s="591"/>
      <c r="II223" s="591"/>
      <c r="IJ223" s="591"/>
      <c r="IK223" s="591"/>
      <c r="IL223" s="591"/>
      <c r="IM223" s="591"/>
      <c r="IN223" s="353"/>
      <c r="IO223" s="353"/>
    </row>
    <row r="224" spans="1:249" s="619" customFormat="1" ht="16.5">
      <c r="A224" s="964"/>
      <c r="B224" s="669"/>
      <c r="C224" s="669"/>
      <c r="D224" s="594"/>
      <c r="E224" s="965"/>
      <c r="J224" s="591"/>
      <c r="K224" s="591"/>
      <c r="L224" s="591"/>
      <c r="M224" s="591"/>
      <c r="N224" s="591"/>
      <c r="O224" s="591"/>
      <c r="P224" s="591"/>
      <c r="Q224" s="591"/>
      <c r="R224" s="591"/>
      <c r="S224" s="591"/>
      <c r="T224" s="591"/>
      <c r="U224" s="591"/>
      <c r="V224" s="591"/>
      <c r="W224" s="591"/>
      <c r="X224" s="591"/>
      <c r="Y224" s="591"/>
      <c r="Z224" s="591"/>
      <c r="AA224" s="591"/>
      <c r="AB224" s="591"/>
      <c r="AC224" s="591"/>
      <c r="AD224" s="591"/>
      <c r="AE224" s="591"/>
      <c r="AF224" s="591"/>
      <c r="AG224" s="591"/>
      <c r="AH224" s="591"/>
      <c r="AI224" s="591"/>
      <c r="AJ224" s="591"/>
      <c r="AK224" s="591"/>
      <c r="AL224" s="591"/>
      <c r="AM224" s="591"/>
      <c r="AN224" s="591"/>
      <c r="AO224" s="591"/>
      <c r="AP224" s="591"/>
      <c r="AQ224" s="591"/>
      <c r="AR224" s="591"/>
      <c r="AS224" s="591"/>
      <c r="AT224" s="591"/>
      <c r="AU224" s="591"/>
      <c r="AV224" s="591"/>
      <c r="AW224" s="591"/>
      <c r="AX224" s="591"/>
      <c r="AY224" s="591"/>
      <c r="AZ224" s="591"/>
      <c r="BA224" s="591"/>
      <c r="BB224" s="591"/>
      <c r="BC224" s="591"/>
      <c r="BD224" s="591"/>
      <c r="BE224" s="591"/>
      <c r="BF224" s="591"/>
      <c r="BG224" s="591"/>
      <c r="BH224" s="591"/>
      <c r="BI224" s="591"/>
      <c r="BJ224" s="591"/>
      <c r="BK224" s="591"/>
      <c r="BL224" s="591"/>
      <c r="BM224" s="591"/>
      <c r="BN224" s="591"/>
      <c r="BO224" s="591"/>
      <c r="BP224" s="591"/>
      <c r="BQ224" s="591"/>
      <c r="BR224" s="591"/>
      <c r="BS224" s="591"/>
      <c r="BT224" s="591"/>
      <c r="BU224" s="591"/>
      <c r="BV224" s="591"/>
      <c r="BW224" s="591"/>
      <c r="BX224" s="591"/>
      <c r="BY224" s="591"/>
      <c r="BZ224" s="591"/>
      <c r="CA224" s="591"/>
      <c r="CB224" s="591"/>
      <c r="CC224" s="591"/>
      <c r="CD224" s="591"/>
      <c r="CE224" s="591"/>
      <c r="CF224" s="591"/>
      <c r="CG224" s="591"/>
      <c r="CH224" s="591"/>
      <c r="CI224" s="591"/>
      <c r="CJ224" s="591"/>
      <c r="CK224" s="591"/>
      <c r="CL224" s="591"/>
      <c r="CM224" s="591"/>
      <c r="CN224" s="591"/>
      <c r="CO224" s="591"/>
      <c r="CP224" s="591"/>
      <c r="CQ224" s="591"/>
      <c r="CR224" s="591"/>
      <c r="CS224" s="591"/>
      <c r="CT224" s="591"/>
      <c r="CU224" s="591"/>
      <c r="CV224" s="591"/>
      <c r="CW224" s="591"/>
      <c r="CX224" s="591"/>
      <c r="CY224" s="591"/>
      <c r="CZ224" s="591"/>
      <c r="DA224" s="591"/>
      <c r="DB224" s="591"/>
      <c r="DC224" s="591"/>
      <c r="DD224" s="591"/>
      <c r="DE224" s="591"/>
      <c r="DF224" s="591"/>
      <c r="DG224" s="591"/>
      <c r="DH224" s="591"/>
      <c r="DI224" s="591"/>
      <c r="DJ224" s="591"/>
      <c r="DK224" s="591"/>
      <c r="DL224" s="591"/>
      <c r="DM224" s="591"/>
      <c r="DN224" s="591"/>
      <c r="DO224" s="591"/>
      <c r="DP224" s="591"/>
      <c r="DQ224" s="591"/>
      <c r="DR224" s="591"/>
      <c r="DS224" s="591"/>
      <c r="DT224" s="591"/>
      <c r="DU224" s="591"/>
      <c r="DV224" s="591"/>
      <c r="DW224" s="591"/>
      <c r="DX224" s="591"/>
      <c r="DY224" s="591"/>
      <c r="DZ224" s="591"/>
      <c r="EA224" s="591"/>
      <c r="EB224" s="591"/>
      <c r="EC224" s="591"/>
      <c r="ED224" s="591"/>
      <c r="EE224" s="591"/>
      <c r="EF224" s="591"/>
      <c r="EG224" s="591"/>
      <c r="EH224" s="591"/>
      <c r="EI224" s="591"/>
      <c r="EJ224" s="591"/>
      <c r="EK224" s="591"/>
      <c r="EL224" s="591"/>
      <c r="EM224" s="591"/>
      <c r="EN224" s="591"/>
      <c r="EO224" s="591"/>
      <c r="EP224" s="591"/>
      <c r="EQ224" s="591"/>
      <c r="ER224" s="591"/>
      <c r="ES224" s="591"/>
      <c r="ET224" s="591"/>
      <c r="EU224" s="591"/>
      <c r="EV224" s="591"/>
      <c r="EW224" s="591"/>
      <c r="EX224" s="591"/>
      <c r="EY224" s="591"/>
      <c r="EZ224" s="591"/>
      <c r="FA224" s="591"/>
      <c r="FB224" s="591"/>
      <c r="FC224" s="591"/>
      <c r="FD224" s="591"/>
      <c r="FE224" s="591"/>
      <c r="FF224" s="591"/>
      <c r="FG224" s="591"/>
      <c r="FH224" s="591"/>
      <c r="FI224" s="591"/>
      <c r="FJ224" s="591"/>
      <c r="FK224" s="591"/>
      <c r="FL224" s="591"/>
      <c r="FM224" s="591"/>
      <c r="FN224" s="591"/>
      <c r="FO224" s="591"/>
      <c r="FP224" s="591"/>
      <c r="FQ224" s="591"/>
      <c r="FR224" s="591"/>
      <c r="FS224" s="591"/>
      <c r="FT224" s="591"/>
      <c r="FU224" s="591"/>
      <c r="FV224" s="591"/>
      <c r="FW224" s="591"/>
      <c r="FX224" s="591"/>
      <c r="FY224" s="591"/>
      <c r="FZ224" s="591"/>
      <c r="GA224" s="591"/>
      <c r="GB224" s="591"/>
      <c r="GC224" s="591"/>
      <c r="GD224" s="591"/>
      <c r="GE224" s="591"/>
      <c r="GF224" s="591"/>
      <c r="GG224" s="591"/>
      <c r="GH224" s="591"/>
      <c r="GI224" s="591"/>
      <c r="GJ224" s="591"/>
      <c r="GK224" s="591"/>
      <c r="GL224" s="591"/>
      <c r="GM224" s="591"/>
      <c r="GN224" s="591"/>
      <c r="GO224" s="591"/>
      <c r="GP224" s="591"/>
      <c r="GQ224" s="591"/>
      <c r="GR224" s="591"/>
      <c r="GS224" s="591"/>
      <c r="GT224" s="591"/>
      <c r="GU224" s="591"/>
      <c r="GV224" s="591"/>
      <c r="GW224" s="591"/>
      <c r="GX224" s="591"/>
      <c r="GY224" s="591"/>
      <c r="GZ224" s="591"/>
      <c r="HA224" s="591"/>
      <c r="HB224" s="591"/>
      <c r="HC224" s="591"/>
      <c r="HD224" s="591"/>
      <c r="HE224" s="591"/>
      <c r="HF224" s="591"/>
      <c r="HG224" s="591"/>
      <c r="HH224" s="591"/>
      <c r="HI224" s="591"/>
      <c r="HJ224" s="591"/>
      <c r="HK224" s="591"/>
      <c r="HL224" s="591"/>
      <c r="HM224" s="591"/>
      <c r="HN224" s="591"/>
      <c r="HO224" s="591"/>
      <c r="HP224" s="591"/>
      <c r="HQ224" s="591"/>
      <c r="HR224" s="591"/>
      <c r="HS224" s="591"/>
      <c r="HT224" s="591"/>
      <c r="HU224" s="591"/>
      <c r="HV224" s="591"/>
      <c r="HW224" s="591"/>
      <c r="HX224" s="591"/>
      <c r="HY224" s="591"/>
      <c r="HZ224" s="591"/>
      <c r="IA224" s="591"/>
      <c r="IB224" s="591"/>
      <c r="IC224" s="591"/>
      <c r="ID224" s="591"/>
      <c r="IE224" s="591"/>
      <c r="IF224" s="591"/>
      <c r="IG224" s="591"/>
      <c r="IH224" s="591"/>
      <c r="II224" s="591"/>
      <c r="IJ224" s="591"/>
      <c r="IK224" s="591"/>
      <c r="IL224" s="591"/>
      <c r="IM224" s="591"/>
      <c r="IN224" s="353"/>
      <c r="IO224" s="353"/>
    </row>
    <row r="225" spans="1:249" s="619" customFormat="1" ht="16.5">
      <c r="A225" s="964"/>
      <c r="B225" s="669"/>
      <c r="C225" s="669"/>
      <c r="D225" s="594"/>
      <c r="E225" s="965"/>
      <c r="J225" s="591"/>
      <c r="K225" s="591"/>
      <c r="L225" s="591"/>
      <c r="M225" s="591"/>
      <c r="N225" s="591"/>
      <c r="O225" s="591"/>
      <c r="P225" s="591"/>
      <c r="Q225" s="591"/>
      <c r="R225" s="591"/>
      <c r="S225" s="591"/>
      <c r="T225" s="591"/>
      <c r="U225" s="591"/>
      <c r="V225" s="591"/>
      <c r="W225" s="591"/>
      <c r="X225" s="591"/>
      <c r="Y225" s="591"/>
      <c r="Z225" s="591"/>
      <c r="AA225" s="591"/>
      <c r="AB225" s="591"/>
      <c r="AC225" s="591"/>
      <c r="AD225" s="591"/>
      <c r="AE225" s="591"/>
      <c r="AF225" s="591"/>
      <c r="AG225" s="591"/>
      <c r="AH225" s="591"/>
      <c r="AI225" s="591"/>
      <c r="AJ225" s="591"/>
      <c r="AK225" s="591"/>
      <c r="AL225" s="591"/>
      <c r="AM225" s="591"/>
      <c r="AN225" s="591"/>
      <c r="AO225" s="591"/>
      <c r="AP225" s="591"/>
      <c r="AQ225" s="591"/>
      <c r="AR225" s="591"/>
      <c r="AS225" s="591"/>
      <c r="AT225" s="591"/>
      <c r="AU225" s="591"/>
      <c r="AV225" s="591"/>
      <c r="AW225" s="591"/>
      <c r="AX225" s="591"/>
      <c r="AY225" s="591"/>
      <c r="AZ225" s="591"/>
      <c r="BA225" s="591"/>
      <c r="BB225" s="591"/>
      <c r="BC225" s="591"/>
      <c r="BD225" s="591"/>
      <c r="BE225" s="591"/>
      <c r="BF225" s="591"/>
      <c r="BG225" s="591"/>
      <c r="BH225" s="591"/>
      <c r="BI225" s="591"/>
      <c r="BJ225" s="591"/>
      <c r="BK225" s="591"/>
      <c r="BL225" s="591"/>
      <c r="BM225" s="591"/>
      <c r="BN225" s="591"/>
      <c r="BO225" s="591"/>
      <c r="BP225" s="591"/>
      <c r="BQ225" s="591"/>
      <c r="BR225" s="591"/>
      <c r="BS225" s="591"/>
      <c r="BT225" s="591"/>
      <c r="BU225" s="591"/>
      <c r="BV225" s="591"/>
      <c r="BW225" s="591"/>
      <c r="BX225" s="591"/>
      <c r="BY225" s="591"/>
      <c r="BZ225" s="591"/>
      <c r="CA225" s="591"/>
      <c r="CB225" s="591"/>
      <c r="CC225" s="591"/>
      <c r="CD225" s="591"/>
      <c r="CE225" s="591"/>
      <c r="CF225" s="591"/>
      <c r="CG225" s="591"/>
      <c r="CH225" s="591"/>
      <c r="CI225" s="591"/>
      <c r="CJ225" s="591"/>
      <c r="CK225" s="591"/>
      <c r="CL225" s="591"/>
      <c r="CM225" s="591"/>
      <c r="CN225" s="591"/>
      <c r="CO225" s="591"/>
      <c r="CP225" s="591"/>
      <c r="CQ225" s="591"/>
      <c r="CR225" s="591"/>
      <c r="CS225" s="591"/>
      <c r="CT225" s="591"/>
      <c r="CU225" s="591"/>
      <c r="CV225" s="591"/>
      <c r="CW225" s="591"/>
      <c r="CX225" s="591"/>
      <c r="CY225" s="591"/>
      <c r="CZ225" s="591"/>
      <c r="DA225" s="591"/>
      <c r="DB225" s="591"/>
      <c r="DC225" s="591"/>
      <c r="DD225" s="591"/>
      <c r="DE225" s="591"/>
      <c r="DF225" s="591"/>
      <c r="DG225" s="591"/>
      <c r="DH225" s="591"/>
      <c r="DI225" s="591"/>
      <c r="DJ225" s="591"/>
      <c r="DK225" s="591"/>
      <c r="DL225" s="591"/>
      <c r="DM225" s="591"/>
      <c r="DN225" s="591"/>
      <c r="DO225" s="591"/>
      <c r="DP225" s="591"/>
      <c r="DQ225" s="591"/>
      <c r="DR225" s="591"/>
      <c r="DS225" s="591"/>
      <c r="DT225" s="591"/>
      <c r="DU225" s="591"/>
      <c r="DV225" s="591"/>
      <c r="DW225" s="591"/>
      <c r="DX225" s="591"/>
      <c r="DY225" s="591"/>
      <c r="DZ225" s="591"/>
      <c r="EA225" s="591"/>
      <c r="EB225" s="591"/>
      <c r="EC225" s="591"/>
      <c r="ED225" s="591"/>
      <c r="EE225" s="591"/>
      <c r="EF225" s="591"/>
      <c r="EG225" s="591"/>
      <c r="EH225" s="591"/>
      <c r="EI225" s="591"/>
      <c r="EJ225" s="591"/>
      <c r="EK225" s="591"/>
      <c r="EL225" s="591"/>
      <c r="EM225" s="591"/>
      <c r="EN225" s="591"/>
      <c r="EO225" s="591"/>
      <c r="EP225" s="591"/>
      <c r="EQ225" s="591"/>
      <c r="ER225" s="591"/>
      <c r="ES225" s="591"/>
      <c r="ET225" s="591"/>
      <c r="EU225" s="591"/>
      <c r="EV225" s="591"/>
      <c r="EW225" s="591"/>
      <c r="EX225" s="591"/>
      <c r="EY225" s="591"/>
      <c r="EZ225" s="591"/>
      <c r="FA225" s="591"/>
      <c r="FB225" s="591"/>
      <c r="FC225" s="591"/>
      <c r="FD225" s="591"/>
      <c r="FE225" s="591"/>
      <c r="FF225" s="591"/>
      <c r="FG225" s="591"/>
      <c r="FH225" s="591"/>
      <c r="FI225" s="591"/>
      <c r="FJ225" s="591"/>
      <c r="FK225" s="591"/>
      <c r="FL225" s="591"/>
      <c r="FM225" s="591"/>
      <c r="FN225" s="591"/>
      <c r="FO225" s="591"/>
      <c r="FP225" s="591"/>
      <c r="FQ225" s="591"/>
      <c r="FR225" s="591"/>
      <c r="FS225" s="591"/>
      <c r="FT225" s="591"/>
      <c r="FU225" s="591"/>
      <c r="FV225" s="591"/>
      <c r="FW225" s="591"/>
      <c r="FX225" s="591"/>
      <c r="FY225" s="591"/>
      <c r="FZ225" s="591"/>
      <c r="GA225" s="591"/>
      <c r="GB225" s="591"/>
      <c r="GC225" s="591"/>
      <c r="GD225" s="591"/>
      <c r="GE225" s="591"/>
      <c r="GF225" s="591"/>
      <c r="GG225" s="591"/>
      <c r="GH225" s="591"/>
      <c r="GI225" s="591"/>
      <c r="GJ225" s="591"/>
      <c r="GK225" s="591"/>
      <c r="GL225" s="591"/>
      <c r="GM225" s="591"/>
      <c r="GN225" s="591"/>
      <c r="GO225" s="591"/>
      <c r="GP225" s="591"/>
      <c r="GQ225" s="591"/>
      <c r="GR225" s="591"/>
      <c r="GS225" s="591"/>
      <c r="GT225" s="591"/>
      <c r="GU225" s="591"/>
      <c r="GV225" s="591"/>
      <c r="GW225" s="591"/>
      <c r="GX225" s="591"/>
      <c r="GY225" s="591"/>
      <c r="GZ225" s="591"/>
      <c r="HA225" s="591"/>
      <c r="HB225" s="591"/>
      <c r="HC225" s="591"/>
      <c r="HD225" s="591"/>
      <c r="HE225" s="591"/>
      <c r="HF225" s="591"/>
      <c r="HG225" s="591"/>
      <c r="HH225" s="591"/>
      <c r="HI225" s="591"/>
      <c r="HJ225" s="591"/>
      <c r="HK225" s="591"/>
      <c r="HL225" s="591"/>
      <c r="HM225" s="591"/>
      <c r="HN225" s="591"/>
      <c r="HO225" s="591"/>
      <c r="HP225" s="591"/>
      <c r="HQ225" s="591"/>
      <c r="HR225" s="591"/>
      <c r="HS225" s="591"/>
      <c r="HT225" s="591"/>
      <c r="HU225" s="591"/>
      <c r="HV225" s="591"/>
      <c r="HW225" s="591"/>
      <c r="HX225" s="591"/>
      <c r="HY225" s="591"/>
      <c r="HZ225" s="591"/>
      <c r="IA225" s="591"/>
      <c r="IB225" s="591"/>
      <c r="IC225" s="591"/>
      <c r="ID225" s="591"/>
      <c r="IE225" s="591"/>
      <c r="IF225" s="591"/>
      <c r="IG225" s="591"/>
      <c r="IH225" s="591"/>
      <c r="II225" s="591"/>
      <c r="IJ225" s="591"/>
      <c r="IK225" s="591"/>
      <c r="IL225" s="591"/>
      <c r="IM225" s="591"/>
      <c r="IN225" s="353"/>
      <c r="IO225" s="353"/>
    </row>
    <row r="226" spans="1:249" s="619" customFormat="1" ht="16.5">
      <c r="A226" s="964"/>
      <c r="B226" s="669"/>
      <c r="C226" s="669"/>
      <c r="D226" s="594"/>
      <c r="E226" s="965"/>
      <c r="J226" s="591"/>
      <c r="K226" s="591"/>
      <c r="L226" s="591"/>
      <c r="M226" s="591"/>
      <c r="N226" s="591"/>
      <c r="O226" s="591"/>
      <c r="P226" s="591"/>
      <c r="Q226" s="591"/>
      <c r="R226" s="591"/>
      <c r="S226" s="591"/>
      <c r="T226" s="591"/>
      <c r="U226" s="591"/>
      <c r="V226" s="591"/>
      <c r="W226" s="591"/>
      <c r="X226" s="591"/>
      <c r="Y226" s="591"/>
      <c r="Z226" s="591"/>
      <c r="AA226" s="591"/>
      <c r="AB226" s="591"/>
      <c r="AC226" s="591"/>
      <c r="AD226" s="591"/>
      <c r="AE226" s="591"/>
      <c r="AF226" s="591"/>
      <c r="AG226" s="591"/>
      <c r="AH226" s="591"/>
      <c r="AI226" s="591"/>
      <c r="AJ226" s="591"/>
      <c r="AK226" s="591"/>
      <c r="AL226" s="591"/>
      <c r="AM226" s="591"/>
      <c r="AN226" s="591"/>
      <c r="AO226" s="591"/>
      <c r="AP226" s="591"/>
      <c r="AQ226" s="591"/>
      <c r="AR226" s="591"/>
      <c r="AS226" s="591"/>
      <c r="AT226" s="591"/>
      <c r="AU226" s="591"/>
      <c r="AV226" s="591"/>
      <c r="AW226" s="591"/>
      <c r="AX226" s="591"/>
      <c r="AY226" s="591"/>
      <c r="AZ226" s="591"/>
      <c r="BA226" s="591"/>
      <c r="BB226" s="591"/>
      <c r="BC226" s="591"/>
      <c r="BD226" s="591"/>
      <c r="BE226" s="591"/>
      <c r="BF226" s="591"/>
      <c r="BG226" s="591"/>
      <c r="BH226" s="591"/>
      <c r="BI226" s="591"/>
      <c r="BJ226" s="591"/>
      <c r="BK226" s="591"/>
      <c r="BL226" s="591"/>
      <c r="BM226" s="591"/>
      <c r="BN226" s="591"/>
      <c r="BO226" s="591"/>
      <c r="BP226" s="591"/>
      <c r="BQ226" s="591"/>
      <c r="BR226" s="591"/>
      <c r="BS226" s="591"/>
      <c r="BT226" s="591"/>
      <c r="BU226" s="591"/>
      <c r="BV226" s="591"/>
      <c r="BW226" s="591"/>
      <c r="BX226" s="591"/>
      <c r="BY226" s="591"/>
      <c r="BZ226" s="591"/>
      <c r="CA226" s="591"/>
      <c r="CB226" s="591"/>
      <c r="CC226" s="591"/>
      <c r="CD226" s="591"/>
      <c r="CE226" s="591"/>
      <c r="CF226" s="591"/>
      <c r="CG226" s="591"/>
      <c r="CH226" s="591"/>
      <c r="CI226" s="591"/>
      <c r="CJ226" s="591"/>
      <c r="CK226" s="591"/>
      <c r="CL226" s="591"/>
      <c r="CM226" s="591"/>
      <c r="CN226" s="591"/>
      <c r="CO226" s="591"/>
      <c r="CP226" s="591"/>
      <c r="CQ226" s="591"/>
      <c r="CR226" s="591"/>
      <c r="CS226" s="591"/>
      <c r="CT226" s="591"/>
      <c r="CU226" s="591"/>
      <c r="CV226" s="591"/>
      <c r="CW226" s="591"/>
      <c r="CX226" s="591"/>
      <c r="CY226" s="591"/>
      <c r="CZ226" s="591"/>
      <c r="DA226" s="591"/>
      <c r="DB226" s="591"/>
      <c r="DC226" s="591"/>
      <c r="DD226" s="591"/>
      <c r="DE226" s="591"/>
      <c r="DF226" s="591"/>
      <c r="DG226" s="591"/>
      <c r="DH226" s="591"/>
      <c r="DI226" s="591"/>
      <c r="DJ226" s="591"/>
      <c r="DK226" s="591"/>
      <c r="DL226" s="591"/>
      <c r="DM226" s="591"/>
      <c r="DN226" s="591"/>
      <c r="DO226" s="591"/>
      <c r="DP226" s="591"/>
      <c r="DQ226" s="591"/>
      <c r="DR226" s="591"/>
      <c r="DS226" s="591"/>
      <c r="DT226" s="591"/>
      <c r="DU226" s="591"/>
      <c r="DV226" s="591"/>
      <c r="DW226" s="591"/>
      <c r="DX226" s="591"/>
      <c r="DY226" s="591"/>
      <c r="DZ226" s="591"/>
      <c r="EA226" s="591"/>
      <c r="EB226" s="591"/>
      <c r="EC226" s="591"/>
      <c r="ED226" s="591"/>
      <c r="EE226" s="591"/>
      <c r="EF226" s="591"/>
      <c r="EG226" s="591"/>
      <c r="EH226" s="591"/>
      <c r="EI226" s="591"/>
      <c r="EJ226" s="591"/>
      <c r="EK226" s="591"/>
      <c r="EL226" s="591"/>
      <c r="EM226" s="591"/>
      <c r="EN226" s="591"/>
      <c r="EO226" s="591"/>
      <c r="EP226" s="591"/>
      <c r="EQ226" s="591"/>
      <c r="ER226" s="591"/>
      <c r="ES226" s="591"/>
      <c r="ET226" s="591"/>
      <c r="EU226" s="591"/>
      <c r="EV226" s="591"/>
      <c r="EW226" s="591"/>
      <c r="EX226" s="591"/>
      <c r="EY226" s="591"/>
      <c r="EZ226" s="591"/>
      <c r="FA226" s="591"/>
      <c r="FB226" s="591"/>
      <c r="FC226" s="591"/>
      <c r="FD226" s="591"/>
      <c r="FE226" s="591"/>
      <c r="FF226" s="591"/>
      <c r="FG226" s="591"/>
      <c r="FH226" s="591"/>
      <c r="FI226" s="591"/>
      <c r="FJ226" s="591"/>
      <c r="FK226" s="591"/>
      <c r="FL226" s="591"/>
      <c r="FM226" s="591"/>
      <c r="FN226" s="591"/>
      <c r="FO226" s="591"/>
      <c r="FP226" s="591"/>
      <c r="FQ226" s="591"/>
      <c r="FR226" s="591"/>
      <c r="FS226" s="591"/>
      <c r="FT226" s="591"/>
      <c r="FU226" s="591"/>
      <c r="FV226" s="591"/>
      <c r="FW226" s="591"/>
      <c r="FX226" s="591"/>
      <c r="FY226" s="591"/>
      <c r="FZ226" s="591"/>
      <c r="GA226" s="591"/>
      <c r="GB226" s="591"/>
      <c r="GC226" s="591"/>
      <c r="GD226" s="591"/>
      <c r="GE226" s="591"/>
      <c r="GF226" s="591"/>
      <c r="GG226" s="591"/>
      <c r="GH226" s="591"/>
      <c r="GI226" s="591"/>
      <c r="GJ226" s="591"/>
      <c r="GK226" s="591"/>
      <c r="GL226" s="591"/>
      <c r="GM226" s="591"/>
      <c r="GN226" s="591"/>
      <c r="GO226" s="591"/>
      <c r="GP226" s="591"/>
      <c r="GQ226" s="591"/>
      <c r="GR226" s="591"/>
      <c r="GS226" s="591"/>
      <c r="GT226" s="591"/>
      <c r="GU226" s="591"/>
      <c r="GV226" s="591"/>
      <c r="GW226" s="591"/>
      <c r="GX226" s="591"/>
      <c r="GY226" s="591"/>
      <c r="GZ226" s="591"/>
      <c r="HA226" s="591"/>
      <c r="HB226" s="591"/>
      <c r="HC226" s="591"/>
      <c r="HD226" s="591"/>
      <c r="HE226" s="591"/>
      <c r="HF226" s="591"/>
      <c r="HG226" s="591"/>
      <c r="HH226" s="591"/>
      <c r="HI226" s="591"/>
      <c r="HJ226" s="591"/>
      <c r="HK226" s="591"/>
      <c r="HL226" s="591"/>
      <c r="HM226" s="591"/>
      <c r="HN226" s="591"/>
      <c r="HO226" s="591"/>
      <c r="HP226" s="591"/>
      <c r="HQ226" s="591"/>
      <c r="HR226" s="591"/>
      <c r="HS226" s="591"/>
      <c r="HT226" s="591"/>
      <c r="HU226" s="591"/>
      <c r="HV226" s="591"/>
      <c r="HW226" s="591"/>
      <c r="HX226" s="591"/>
      <c r="HY226" s="591"/>
      <c r="HZ226" s="591"/>
      <c r="IA226" s="591"/>
      <c r="IB226" s="591"/>
      <c r="IC226" s="591"/>
      <c r="ID226" s="591"/>
      <c r="IE226" s="591"/>
      <c r="IF226" s="591"/>
      <c r="IG226" s="591"/>
      <c r="IH226" s="591"/>
      <c r="II226" s="591"/>
      <c r="IJ226" s="591"/>
      <c r="IK226" s="591"/>
      <c r="IL226" s="591"/>
      <c r="IM226" s="591"/>
      <c r="IN226" s="353"/>
      <c r="IO226" s="353"/>
    </row>
    <row r="227" spans="1:249" s="619" customFormat="1" ht="16.5">
      <c r="A227" s="964"/>
      <c r="B227" s="669"/>
      <c r="C227" s="669"/>
      <c r="D227" s="594"/>
      <c r="E227" s="965"/>
      <c r="J227" s="591"/>
      <c r="K227" s="591"/>
      <c r="L227" s="591"/>
      <c r="M227" s="591"/>
      <c r="N227" s="591"/>
      <c r="O227" s="591"/>
      <c r="P227" s="591"/>
      <c r="Q227" s="591"/>
      <c r="R227" s="591"/>
      <c r="S227" s="591"/>
      <c r="T227" s="591"/>
      <c r="U227" s="591"/>
      <c r="V227" s="591"/>
      <c r="W227" s="591"/>
      <c r="X227" s="591"/>
      <c r="Y227" s="591"/>
      <c r="Z227" s="591"/>
      <c r="AA227" s="591"/>
      <c r="AB227" s="591"/>
      <c r="AC227" s="591"/>
      <c r="AD227" s="591"/>
      <c r="AE227" s="591"/>
      <c r="AF227" s="591"/>
      <c r="AG227" s="591"/>
      <c r="AH227" s="591"/>
      <c r="AI227" s="591"/>
      <c r="AJ227" s="591"/>
      <c r="AK227" s="591"/>
      <c r="AL227" s="591"/>
      <c r="AM227" s="591"/>
      <c r="AN227" s="591"/>
      <c r="AO227" s="591"/>
      <c r="AP227" s="591"/>
      <c r="AQ227" s="591"/>
      <c r="AR227" s="591"/>
      <c r="AS227" s="591"/>
      <c r="AT227" s="591"/>
      <c r="AU227" s="591"/>
      <c r="AV227" s="591"/>
      <c r="AW227" s="591"/>
      <c r="AX227" s="591"/>
      <c r="AY227" s="591"/>
      <c r="AZ227" s="591"/>
      <c r="BA227" s="591"/>
      <c r="BB227" s="591"/>
      <c r="BC227" s="591"/>
      <c r="BD227" s="591"/>
      <c r="BE227" s="591"/>
      <c r="BF227" s="591"/>
      <c r="BG227" s="591"/>
      <c r="BH227" s="591"/>
      <c r="BI227" s="591"/>
      <c r="BJ227" s="591"/>
      <c r="BK227" s="591"/>
      <c r="BL227" s="591"/>
      <c r="BM227" s="591"/>
      <c r="BN227" s="591"/>
      <c r="BO227" s="591"/>
      <c r="BP227" s="591"/>
      <c r="BQ227" s="591"/>
      <c r="BR227" s="591"/>
      <c r="BS227" s="591"/>
      <c r="BT227" s="591"/>
      <c r="BU227" s="591"/>
      <c r="BV227" s="591"/>
      <c r="BW227" s="591"/>
      <c r="BX227" s="591"/>
      <c r="BY227" s="591"/>
      <c r="BZ227" s="591"/>
      <c r="CA227" s="591"/>
      <c r="CB227" s="591"/>
      <c r="CC227" s="591"/>
      <c r="CD227" s="591"/>
      <c r="CE227" s="591"/>
      <c r="CF227" s="591"/>
      <c r="CG227" s="591"/>
      <c r="CH227" s="591"/>
      <c r="CI227" s="591"/>
      <c r="CJ227" s="591"/>
      <c r="CK227" s="591"/>
      <c r="CL227" s="591"/>
      <c r="CM227" s="591"/>
      <c r="CN227" s="591"/>
      <c r="CO227" s="591"/>
      <c r="CP227" s="591"/>
      <c r="CQ227" s="591"/>
      <c r="CR227" s="591"/>
      <c r="CS227" s="591"/>
      <c r="CT227" s="591"/>
      <c r="CU227" s="591"/>
      <c r="CV227" s="591"/>
      <c r="CW227" s="591"/>
      <c r="CX227" s="591"/>
      <c r="CY227" s="591"/>
      <c r="CZ227" s="591"/>
      <c r="DA227" s="591"/>
      <c r="DB227" s="591"/>
      <c r="DC227" s="591"/>
      <c r="DD227" s="591"/>
      <c r="DE227" s="591"/>
      <c r="DF227" s="591"/>
      <c r="DG227" s="591"/>
      <c r="DH227" s="591"/>
      <c r="DI227" s="591"/>
      <c r="DJ227" s="591"/>
      <c r="DK227" s="591"/>
      <c r="DL227" s="591"/>
      <c r="DM227" s="591"/>
      <c r="DN227" s="591"/>
      <c r="DO227" s="591"/>
      <c r="DP227" s="591"/>
      <c r="DQ227" s="591"/>
      <c r="DR227" s="591"/>
      <c r="DS227" s="591"/>
      <c r="DT227" s="591"/>
      <c r="DU227" s="591"/>
      <c r="DV227" s="591"/>
      <c r="DW227" s="591"/>
      <c r="DX227" s="591"/>
      <c r="DY227" s="591"/>
      <c r="DZ227" s="591"/>
      <c r="EA227" s="591"/>
      <c r="EB227" s="591"/>
      <c r="EC227" s="591"/>
      <c r="ED227" s="591"/>
      <c r="EE227" s="591"/>
      <c r="EF227" s="591"/>
      <c r="EG227" s="591"/>
      <c r="EH227" s="591"/>
      <c r="EI227" s="591"/>
      <c r="EJ227" s="591"/>
      <c r="EK227" s="591"/>
      <c r="EL227" s="591"/>
      <c r="EM227" s="591"/>
      <c r="EN227" s="591"/>
      <c r="EO227" s="591"/>
      <c r="EP227" s="591"/>
      <c r="EQ227" s="591"/>
      <c r="ER227" s="591"/>
      <c r="ES227" s="591"/>
      <c r="ET227" s="591"/>
      <c r="EU227" s="591"/>
      <c r="EV227" s="591"/>
      <c r="EW227" s="591"/>
      <c r="EX227" s="591"/>
      <c r="EY227" s="591"/>
      <c r="EZ227" s="591"/>
      <c r="FA227" s="591"/>
      <c r="FB227" s="591"/>
      <c r="FC227" s="591"/>
      <c r="FD227" s="591"/>
      <c r="FE227" s="591"/>
      <c r="FF227" s="591"/>
      <c r="FG227" s="591"/>
      <c r="FH227" s="591"/>
      <c r="FI227" s="591"/>
      <c r="FJ227" s="591"/>
      <c r="FK227" s="591"/>
      <c r="FL227" s="591"/>
      <c r="FM227" s="591"/>
      <c r="FN227" s="591"/>
      <c r="FO227" s="591"/>
      <c r="FP227" s="591"/>
      <c r="FQ227" s="591"/>
      <c r="FR227" s="591"/>
      <c r="FS227" s="591"/>
      <c r="FT227" s="591"/>
      <c r="FU227" s="591"/>
      <c r="FV227" s="591"/>
      <c r="FW227" s="591"/>
      <c r="FX227" s="591"/>
      <c r="FY227" s="591"/>
      <c r="FZ227" s="591"/>
      <c r="GA227" s="591"/>
      <c r="GB227" s="591"/>
      <c r="GC227" s="591"/>
      <c r="GD227" s="591"/>
      <c r="GE227" s="591"/>
      <c r="GF227" s="591"/>
      <c r="GG227" s="591"/>
      <c r="GH227" s="591"/>
      <c r="GI227" s="591"/>
      <c r="GJ227" s="591"/>
      <c r="GK227" s="591"/>
      <c r="GL227" s="591"/>
      <c r="GM227" s="591"/>
      <c r="GN227" s="591"/>
      <c r="GO227" s="591"/>
      <c r="GP227" s="591"/>
      <c r="GQ227" s="591"/>
      <c r="GR227" s="591"/>
      <c r="GS227" s="591"/>
      <c r="GT227" s="591"/>
      <c r="GU227" s="591"/>
      <c r="GV227" s="591"/>
      <c r="GW227" s="591"/>
      <c r="GX227" s="591"/>
      <c r="GY227" s="591"/>
      <c r="GZ227" s="591"/>
      <c r="HA227" s="591"/>
      <c r="HB227" s="591"/>
      <c r="HC227" s="591"/>
      <c r="HD227" s="591"/>
      <c r="HE227" s="591"/>
      <c r="HF227" s="591"/>
      <c r="HG227" s="591"/>
      <c r="HH227" s="591"/>
      <c r="HI227" s="591"/>
      <c r="HJ227" s="591"/>
      <c r="HK227" s="591"/>
      <c r="HL227" s="591"/>
      <c r="HM227" s="591"/>
      <c r="HN227" s="591"/>
      <c r="HO227" s="591"/>
      <c r="HP227" s="591"/>
      <c r="HQ227" s="591"/>
      <c r="HR227" s="591"/>
      <c r="HS227" s="591"/>
      <c r="HT227" s="591"/>
      <c r="HU227" s="591"/>
      <c r="HV227" s="591"/>
      <c r="HW227" s="591"/>
      <c r="HX227" s="591"/>
      <c r="HY227" s="591"/>
      <c r="HZ227" s="591"/>
      <c r="IA227" s="591"/>
      <c r="IB227" s="591"/>
      <c r="IC227" s="591"/>
      <c r="ID227" s="591"/>
      <c r="IE227" s="591"/>
      <c r="IF227" s="591"/>
      <c r="IG227" s="591"/>
      <c r="IH227" s="591"/>
      <c r="II227" s="591"/>
      <c r="IJ227" s="591"/>
      <c r="IK227" s="591"/>
      <c r="IL227" s="591"/>
      <c r="IM227" s="591"/>
      <c r="IN227" s="353"/>
      <c r="IO227" s="353"/>
    </row>
    <row r="228" spans="1:249" s="619" customFormat="1" ht="16.5">
      <c r="A228" s="964"/>
      <c r="B228" s="669"/>
      <c r="C228" s="669"/>
      <c r="D228" s="594"/>
      <c r="E228" s="965"/>
      <c r="J228" s="591"/>
      <c r="K228" s="591"/>
      <c r="L228" s="591"/>
      <c r="M228" s="591"/>
      <c r="N228" s="591"/>
      <c r="O228" s="591"/>
      <c r="P228" s="591"/>
      <c r="Q228" s="591"/>
      <c r="R228" s="591"/>
      <c r="S228" s="591"/>
      <c r="T228" s="591"/>
      <c r="U228" s="591"/>
      <c r="V228" s="591"/>
      <c r="W228" s="591"/>
      <c r="X228" s="591"/>
      <c r="Y228" s="591"/>
      <c r="Z228" s="591"/>
      <c r="AA228" s="591"/>
      <c r="AB228" s="591"/>
      <c r="AC228" s="591"/>
      <c r="AD228" s="591"/>
      <c r="AE228" s="591"/>
      <c r="AF228" s="591"/>
      <c r="AG228" s="591"/>
      <c r="AH228" s="591"/>
      <c r="AI228" s="591"/>
      <c r="AJ228" s="591"/>
      <c r="AK228" s="591"/>
      <c r="AL228" s="591"/>
      <c r="AM228" s="591"/>
      <c r="AN228" s="591"/>
      <c r="AO228" s="591"/>
      <c r="AP228" s="591"/>
      <c r="AQ228" s="591"/>
      <c r="AR228" s="591"/>
      <c r="AS228" s="591"/>
      <c r="AT228" s="591"/>
      <c r="AU228" s="591"/>
      <c r="AV228" s="591"/>
      <c r="AW228" s="591"/>
      <c r="AX228" s="591"/>
      <c r="AY228" s="591"/>
      <c r="AZ228" s="591"/>
      <c r="BA228" s="591"/>
      <c r="BB228" s="591"/>
      <c r="BC228" s="591"/>
      <c r="BD228" s="591"/>
      <c r="BE228" s="591"/>
      <c r="BF228" s="591"/>
      <c r="BG228" s="591"/>
      <c r="BH228" s="591"/>
      <c r="BI228" s="591"/>
      <c r="BJ228" s="591"/>
      <c r="BK228" s="591"/>
      <c r="BL228" s="591"/>
      <c r="BM228" s="591"/>
      <c r="BN228" s="591"/>
      <c r="BO228" s="591"/>
      <c r="BP228" s="591"/>
      <c r="BQ228" s="591"/>
      <c r="BR228" s="591"/>
      <c r="BS228" s="591"/>
      <c r="BT228" s="591"/>
      <c r="BU228" s="591"/>
      <c r="BV228" s="591"/>
      <c r="BW228" s="591"/>
      <c r="BX228" s="591"/>
      <c r="BY228" s="591"/>
      <c r="BZ228" s="591"/>
      <c r="CA228" s="591"/>
      <c r="CB228" s="591"/>
      <c r="CC228" s="591"/>
      <c r="CD228" s="591"/>
      <c r="CE228" s="591"/>
      <c r="CF228" s="591"/>
      <c r="CG228" s="591"/>
      <c r="CH228" s="591"/>
      <c r="CI228" s="591"/>
      <c r="CJ228" s="591"/>
      <c r="CK228" s="591"/>
      <c r="CL228" s="591"/>
      <c r="CM228" s="591"/>
      <c r="CN228" s="591"/>
      <c r="CO228" s="591"/>
      <c r="CP228" s="591"/>
      <c r="CQ228" s="591"/>
      <c r="CR228" s="591"/>
      <c r="CS228" s="591"/>
      <c r="CT228" s="591"/>
      <c r="CU228" s="591"/>
      <c r="CV228" s="591"/>
      <c r="CW228" s="591"/>
      <c r="CX228" s="591"/>
      <c r="CY228" s="591"/>
      <c r="CZ228" s="591"/>
      <c r="DA228" s="591"/>
      <c r="DB228" s="591"/>
      <c r="DC228" s="591"/>
      <c r="DD228" s="591"/>
      <c r="DE228" s="591"/>
      <c r="DF228" s="591"/>
      <c r="DG228" s="591"/>
      <c r="DH228" s="591"/>
      <c r="DI228" s="591"/>
      <c r="DJ228" s="591"/>
      <c r="DK228" s="591"/>
      <c r="DL228" s="591"/>
      <c r="DM228" s="591"/>
      <c r="DN228" s="591"/>
      <c r="DO228" s="591"/>
      <c r="DP228" s="591"/>
      <c r="DQ228" s="591"/>
      <c r="DR228" s="591"/>
      <c r="DS228" s="591"/>
      <c r="DT228" s="591"/>
      <c r="DU228" s="591"/>
      <c r="DV228" s="591"/>
      <c r="DW228" s="591"/>
      <c r="DX228" s="591"/>
      <c r="DY228" s="591"/>
      <c r="DZ228" s="591"/>
      <c r="EA228" s="591"/>
      <c r="EB228" s="591"/>
      <c r="EC228" s="591"/>
      <c r="ED228" s="591"/>
      <c r="EE228" s="591"/>
      <c r="EF228" s="591"/>
      <c r="EG228" s="591"/>
      <c r="EH228" s="591"/>
      <c r="EI228" s="591"/>
      <c r="EJ228" s="591"/>
      <c r="EK228" s="591"/>
      <c r="EL228" s="591"/>
      <c r="EM228" s="591"/>
      <c r="EN228" s="591"/>
      <c r="EO228" s="591"/>
      <c r="EP228" s="591"/>
      <c r="EQ228" s="591"/>
      <c r="ER228" s="591"/>
      <c r="ES228" s="591"/>
      <c r="ET228" s="591"/>
      <c r="EU228" s="591"/>
      <c r="EV228" s="591"/>
      <c r="EW228" s="591"/>
      <c r="EX228" s="591"/>
      <c r="EY228" s="591"/>
      <c r="EZ228" s="591"/>
      <c r="FA228" s="591"/>
      <c r="FB228" s="591"/>
      <c r="FC228" s="591"/>
      <c r="FD228" s="591"/>
      <c r="FE228" s="591"/>
      <c r="FF228" s="591"/>
      <c r="FG228" s="591"/>
      <c r="FH228" s="591"/>
      <c r="FI228" s="591"/>
      <c r="FJ228" s="591"/>
      <c r="FK228" s="591"/>
      <c r="FL228" s="591"/>
      <c r="FM228" s="591"/>
      <c r="FN228" s="591"/>
      <c r="FO228" s="591"/>
      <c r="FP228" s="591"/>
      <c r="FQ228" s="591"/>
      <c r="FR228" s="591"/>
      <c r="FS228" s="591"/>
      <c r="FT228" s="591"/>
      <c r="FU228" s="591"/>
      <c r="FV228" s="591"/>
      <c r="FW228" s="591"/>
      <c r="FX228" s="591"/>
      <c r="FY228" s="591"/>
      <c r="FZ228" s="591"/>
      <c r="GA228" s="591"/>
      <c r="GB228" s="591"/>
      <c r="GC228" s="591"/>
      <c r="GD228" s="591"/>
      <c r="GE228" s="591"/>
      <c r="GF228" s="591"/>
      <c r="GG228" s="591"/>
      <c r="GH228" s="591"/>
      <c r="GI228" s="591"/>
      <c r="GJ228" s="591"/>
      <c r="GK228" s="591"/>
      <c r="GL228" s="591"/>
      <c r="GM228" s="591"/>
      <c r="GN228" s="591"/>
      <c r="GO228" s="591"/>
      <c r="GP228" s="591"/>
      <c r="GQ228" s="591"/>
      <c r="GR228" s="591"/>
      <c r="GS228" s="591"/>
      <c r="GT228" s="591"/>
      <c r="GU228" s="591"/>
      <c r="GV228" s="591"/>
      <c r="GW228" s="591"/>
      <c r="GX228" s="591"/>
      <c r="GY228" s="591"/>
      <c r="GZ228" s="591"/>
      <c r="HA228" s="591"/>
      <c r="HB228" s="591"/>
      <c r="HC228" s="591"/>
      <c r="HD228" s="591"/>
      <c r="HE228" s="591"/>
      <c r="HF228" s="591"/>
      <c r="HG228" s="591"/>
      <c r="HH228" s="591"/>
      <c r="HI228" s="591"/>
      <c r="HJ228" s="591"/>
      <c r="HK228" s="591"/>
      <c r="HL228" s="591"/>
      <c r="HM228" s="591"/>
      <c r="HN228" s="591"/>
      <c r="HO228" s="591"/>
      <c r="HP228" s="591"/>
      <c r="HQ228" s="591"/>
      <c r="HR228" s="591"/>
      <c r="HS228" s="591"/>
      <c r="HT228" s="591"/>
      <c r="HU228" s="591"/>
      <c r="HV228" s="591"/>
      <c r="HW228" s="591"/>
      <c r="HX228" s="591"/>
      <c r="HY228" s="591"/>
      <c r="HZ228" s="591"/>
      <c r="IA228" s="591"/>
      <c r="IB228" s="591"/>
      <c r="IC228" s="591"/>
      <c r="ID228" s="591"/>
      <c r="IE228" s="591"/>
      <c r="IF228" s="591"/>
      <c r="IG228" s="591"/>
      <c r="IH228" s="591"/>
      <c r="II228" s="591"/>
      <c r="IJ228" s="591"/>
      <c r="IK228" s="591"/>
      <c r="IL228" s="591"/>
      <c r="IM228" s="591"/>
      <c r="IN228" s="353"/>
      <c r="IO228" s="353"/>
    </row>
    <row r="229" spans="1:249" s="619" customFormat="1" ht="16.5">
      <c r="A229" s="964"/>
      <c r="B229" s="669"/>
      <c r="C229" s="669"/>
      <c r="D229" s="594"/>
      <c r="E229" s="965"/>
      <c r="J229" s="591"/>
      <c r="K229" s="591"/>
      <c r="L229" s="591"/>
      <c r="M229" s="591"/>
      <c r="N229" s="591"/>
      <c r="O229" s="591"/>
      <c r="P229" s="591"/>
      <c r="Q229" s="591"/>
      <c r="R229" s="591"/>
      <c r="S229" s="591"/>
      <c r="T229" s="591"/>
      <c r="U229" s="591"/>
      <c r="V229" s="591"/>
      <c r="W229" s="591"/>
      <c r="X229" s="591"/>
      <c r="Y229" s="591"/>
      <c r="Z229" s="591"/>
      <c r="AA229" s="591"/>
      <c r="AB229" s="591"/>
      <c r="AC229" s="591"/>
      <c r="AD229" s="591"/>
      <c r="AE229" s="591"/>
      <c r="AF229" s="591"/>
      <c r="AG229" s="591"/>
      <c r="AH229" s="591"/>
      <c r="AI229" s="591"/>
      <c r="AJ229" s="591"/>
      <c r="AK229" s="591"/>
      <c r="AL229" s="591"/>
      <c r="AM229" s="591"/>
      <c r="AN229" s="591"/>
      <c r="AO229" s="591"/>
      <c r="AP229" s="591"/>
      <c r="AQ229" s="591"/>
      <c r="AR229" s="591"/>
      <c r="AS229" s="591"/>
      <c r="AT229" s="591"/>
      <c r="AU229" s="591"/>
      <c r="AV229" s="591"/>
      <c r="AW229" s="591"/>
      <c r="AX229" s="591"/>
      <c r="AY229" s="591"/>
      <c r="AZ229" s="591"/>
      <c r="BA229" s="591"/>
      <c r="BB229" s="591"/>
      <c r="BC229" s="591"/>
      <c r="BD229" s="591"/>
      <c r="BE229" s="591"/>
      <c r="BF229" s="591"/>
      <c r="BG229" s="591"/>
      <c r="BH229" s="591"/>
      <c r="BI229" s="591"/>
      <c r="BJ229" s="591"/>
      <c r="BK229" s="591"/>
      <c r="BL229" s="591"/>
      <c r="BM229" s="591"/>
      <c r="BN229" s="591"/>
      <c r="BO229" s="591"/>
      <c r="BP229" s="591"/>
      <c r="BQ229" s="591"/>
      <c r="BR229" s="591"/>
      <c r="BS229" s="591"/>
      <c r="BT229" s="591"/>
      <c r="BU229" s="591"/>
      <c r="BV229" s="591"/>
      <c r="BW229" s="591"/>
      <c r="BX229" s="591"/>
      <c r="BY229" s="591"/>
      <c r="BZ229" s="591"/>
      <c r="CA229" s="591"/>
      <c r="CB229" s="591"/>
      <c r="CC229" s="591"/>
      <c r="CD229" s="591"/>
      <c r="CE229" s="591"/>
      <c r="CF229" s="591"/>
      <c r="CG229" s="591"/>
      <c r="CH229" s="591"/>
      <c r="CI229" s="591"/>
      <c r="CJ229" s="591"/>
      <c r="CK229" s="591"/>
      <c r="CL229" s="591"/>
      <c r="CM229" s="591"/>
      <c r="CN229" s="591"/>
      <c r="CO229" s="591"/>
      <c r="CP229" s="591"/>
      <c r="CQ229" s="591"/>
      <c r="CR229" s="591"/>
      <c r="CS229" s="591"/>
      <c r="CT229" s="591"/>
      <c r="CU229" s="591"/>
      <c r="CV229" s="591"/>
      <c r="CW229" s="591"/>
      <c r="CX229" s="591"/>
      <c r="CY229" s="591"/>
      <c r="CZ229" s="591"/>
      <c r="DA229" s="591"/>
      <c r="DB229" s="591"/>
      <c r="DC229" s="591"/>
      <c r="DD229" s="591"/>
      <c r="DE229" s="591"/>
      <c r="DF229" s="591"/>
      <c r="DG229" s="591"/>
      <c r="DH229" s="591"/>
      <c r="DI229" s="591"/>
      <c r="DJ229" s="591"/>
      <c r="DK229" s="591"/>
      <c r="DL229" s="591"/>
      <c r="DM229" s="591"/>
      <c r="DN229" s="591"/>
      <c r="DO229" s="591"/>
      <c r="DP229" s="591"/>
      <c r="DQ229" s="591"/>
      <c r="DR229" s="591"/>
      <c r="DS229" s="591"/>
      <c r="DT229" s="591"/>
      <c r="DU229" s="591"/>
      <c r="DV229" s="591"/>
      <c r="DW229" s="591"/>
      <c r="DX229" s="591"/>
      <c r="DY229" s="591"/>
      <c r="DZ229" s="591"/>
      <c r="EA229" s="591"/>
      <c r="EB229" s="591"/>
      <c r="EC229" s="591"/>
      <c r="ED229" s="591"/>
      <c r="EE229" s="591"/>
      <c r="EF229" s="591"/>
      <c r="EG229" s="591"/>
      <c r="EH229" s="591"/>
      <c r="EI229" s="591"/>
      <c r="EJ229" s="591"/>
      <c r="EK229" s="591"/>
      <c r="EL229" s="591"/>
      <c r="EM229" s="591"/>
      <c r="EN229" s="591"/>
      <c r="EO229" s="591"/>
      <c r="EP229" s="591"/>
      <c r="EQ229" s="591"/>
      <c r="ER229" s="591"/>
      <c r="ES229" s="591"/>
      <c r="ET229" s="591"/>
      <c r="EU229" s="591"/>
      <c r="EV229" s="591"/>
      <c r="EW229" s="591"/>
      <c r="EX229" s="591"/>
      <c r="EY229" s="591"/>
      <c r="EZ229" s="591"/>
      <c r="FA229" s="591"/>
      <c r="FB229" s="591"/>
      <c r="FC229" s="591"/>
      <c r="FD229" s="591"/>
      <c r="FE229" s="591"/>
      <c r="FF229" s="591"/>
      <c r="FG229" s="591"/>
      <c r="FH229" s="591"/>
      <c r="FI229" s="591"/>
      <c r="FJ229" s="591"/>
      <c r="FK229" s="591"/>
      <c r="FL229" s="591"/>
      <c r="FM229" s="591"/>
      <c r="FN229" s="591"/>
      <c r="FO229" s="591"/>
      <c r="FP229" s="591"/>
      <c r="FQ229" s="591"/>
      <c r="FR229" s="591"/>
      <c r="FS229" s="591"/>
      <c r="FT229" s="591"/>
      <c r="FU229" s="591"/>
      <c r="FV229" s="591"/>
      <c r="FW229" s="591"/>
      <c r="FX229" s="591"/>
      <c r="FY229" s="591"/>
      <c r="FZ229" s="591"/>
      <c r="GA229" s="591"/>
      <c r="GB229" s="591"/>
      <c r="GC229" s="591"/>
      <c r="GD229" s="591"/>
      <c r="GE229" s="591"/>
      <c r="GF229" s="591"/>
      <c r="GG229" s="591"/>
      <c r="GH229" s="591"/>
      <c r="GI229" s="591"/>
      <c r="GJ229" s="591"/>
      <c r="GK229" s="591"/>
      <c r="GL229" s="591"/>
      <c r="GM229" s="591"/>
      <c r="GN229" s="591"/>
      <c r="GO229" s="591"/>
      <c r="GP229" s="591"/>
      <c r="GQ229" s="591"/>
      <c r="GR229" s="591"/>
      <c r="GS229" s="591"/>
      <c r="GT229" s="591"/>
      <c r="GU229" s="591"/>
      <c r="GV229" s="591"/>
      <c r="GW229" s="591"/>
      <c r="GX229" s="591"/>
      <c r="GY229" s="591"/>
      <c r="GZ229" s="591"/>
      <c r="HA229" s="591"/>
      <c r="HB229" s="591"/>
      <c r="HC229" s="591"/>
      <c r="HD229" s="591"/>
      <c r="HE229" s="591"/>
      <c r="HF229" s="591"/>
      <c r="HG229" s="591"/>
      <c r="HH229" s="591"/>
      <c r="HI229" s="591"/>
      <c r="HJ229" s="591"/>
      <c r="HK229" s="591"/>
      <c r="HL229" s="591"/>
      <c r="HM229" s="591"/>
      <c r="HN229" s="591"/>
      <c r="HO229" s="591"/>
      <c r="HP229" s="591"/>
      <c r="HQ229" s="591"/>
      <c r="HR229" s="591"/>
      <c r="HS229" s="591"/>
      <c r="HT229" s="591"/>
      <c r="HU229" s="591"/>
      <c r="HV229" s="591"/>
      <c r="HW229" s="591"/>
      <c r="HX229" s="591"/>
      <c r="HY229" s="591"/>
      <c r="HZ229" s="591"/>
      <c r="IA229" s="591"/>
      <c r="IB229" s="591"/>
      <c r="IC229" s="591"/>
      <c r="ID229" s="591"/>
      <c r="IE229" s="591"/>
      <c r="IF229" s="591"/>
      <c r="IG229" s="591"/>
      <c r="IH229" s="591"/>
      <c r="II229" s="591"/>
      <c r="IJ229" s="591"/>
      <c r="IK229" s="591"/>
      <c r="IL229" s="591"/>
      <c r="IM229" s="591"/>
      <c r="IN229" s="353"/>
      <c r="IO229" s="353"/>
    </row>
    <row r="230" spans="1:249" s="619" customFormat="1" ht="16.5">
      <c r="A230" s="964"/>
      <c r="B230" s="669"/>
      <c r="C230" s="669"/>
      <c r="D230" s="594"/>
      <c r="E230" s="965"/>
      <c r="J230" s="591"/>
      <c r="K230" s="591"/>
      <c r="L230" s="591"/>
      <c r="M230" s="591"/>
      <c r="N230" s="591"/>
      <c r="O230" s="591"/>
      <c r="P230" s="591"/>
      <c r="Q230" s="591"/>
      <c r="R230" s="591"/>
      <c r="S230" s="591"/>
      <c r="T230" s="591"/>
      <c r="U230" s="591"/>
      <c r="V230" s="591"/>
      <c r="W230" s="591"/>
      <c r="X230" s="591"/>
      <c r="Y230" s="591"/>
      <c r="Z230" s="591"/>
      <c r="AA230" s="591"/>
      <c r="AB230" s="591"/>
      <c r="AC230" s="591"/>
      <c r="AD230" s="591"/>
      <c r="AE230" s="591"/>
      <c r="AF230" s="591"/>
      <c r="AG230" s="591"/>
      <c r="AH230" s="591"/>
      <c r="AI230" s="591"/>
      <c r="AJ230" s="591"/>
      <c r="AK230" s="591"/>
      <c r="AL230" s="591"/>
      <c r="AM230" s="591"/>
      <c r="AN230" s="591"/>
      <c r="AO230" s="591"/>
      <c r="AP230" s="591"/>
      <c r="AQ230" s="591"/>
      <c r="AR230" s="591"/>
      <c r="AS230" s="591"/>
      <c r="AT230" s="591"/>
      <c r="AU230" s="591"/>
      <c r="AV230" s="591"/>
      <c r="AW230" s="591"/>
      <c r="AX230" s="591"/>
      <c r="AY230" s="591"/>
      <c r="AZ230" s="591"/>
      <c r="BA230" s="591"/>
      <c r="BB230" s="591"/>
      <c r="BC230" s="591"/>
      <c r="BD230" s="591"/>
      <c r="BE230" s="591"/>
      <c r="BF230" s="591"/>
      <c r="BG230" s="591"/>
      <c r="BH230" s="591"/>
      <c r="BI230" s="591"/>
      <c r="BJ230" s="591"/>
      <c r="BK230" s="591"/>
      <c r="BL230" s="591"/>
      <c r="BM230" s="591"/>
      <c r="BN230" s="591"/>
      <c r="BO230" s="591"/>
      <c r="BP230" s="591"/>
      <c r="BQ230" s="591"/>
      <c r="BR230" s="591"/>
      <c r="BS230" s="591"/>
      <c r="BT230" s="591"/>
      <c r="BU230" s="591"/>
      <c r="BV230" s="591"/>
      <c r="BW230" s="591"/>
      <c r="BX230" s="591"/>
      <c r="BY230" s="591"/>
      <c r="BZ230" s="591"/>
      <c r="CA230" s="591"/>
      <c r="CB230" s="591"/>
      <c r="CC230" s="591"/>
      <c r="CD230" s="591"/>
      <c r="CE230" s="591"/>
      <c r="CF230" s="591"/>
      <c r="CG230" s="591"/>
      <c r="CH230" s="591"/>
      <c r="CI230" s="591"/>
      <c r="CJ230" s="591"/>
      <c r="CK230" s="591"/>
      <c r="CL230" s="591"/>
      <c r="CM230" s="591"/>
      <c r="CN230" s="591"/>
      <c r="CO230" s="591"/>
      <c r="CP230" s="591"/>
      <c r="CQ230" s="591"/>
      <c r="CR230" s="591"/>
      <c r="CS230" s="591"/>
      <c r="CT230" s="591"/>
      <c r="CU230" s="591"/>
      <c r="CV230" s="591"/>
      <c r="CW230" s="591"/>
      <c r="CX230" s="591"/>
      <c r="CY230" s="591"/>
      <c r="CZ230" s="591"/>
      <c r="DA230" s="591"/>
      <c r="DB230" s="591"/>
      <c r="DC230" s="591"/>
      <c r="DD230" s="591"/>
      <c r="DE230" s="591"/>
      <c r="DF230" s="591"/>
      <c r="DG230" s="591"/>
      <c r="DH230" s="591"/>
      <c r="DI230" s="591"/>
      <c r="DJ230" s="591"/>
      <c r="DK230" s="591"/>
      <c r="DL230" s="591"/>
      <c r="DM230" s="591"/>
      <c r="DN230" s="591"/>
      <c r="DO230" s="591"/>
      <c r="DP230" s="591"/>
      <c r="DQ230" s="591"/>
      <c r="DR230" s="591"/>
      <c r="DS230" s="591"/>
      <c r="DT230" s="591"/>
      <c r="DU230" s="591"/>
      <c r="DV230" s="591"/>
      <c r="DW230" s="591"/>
      <c r="DX230" s="591"/>
      <c r="DY230" s="591"/>
      <c r="DZ230" s="591"/>
      <c r="EA230" s="591"/>
      <c r="EB230" s="591"/>
      <c r="EC230" s="591"/>
      <c r="ED230" s="591"/>
      <c r="EE230" s="591"/>
      <c r="EF230" s="591"/>
      <c r="EG230" s="591"/>
      <c r="EH230" s="591"/>
      <c r="EI230" s="591"/>
      <c r="EJ230" s="591"/>
      <c r="EK230" s="591"/>
      <c r="EL230" s="591"/>
      <c r="EM230" s="591"/>
      <c r="EN230" s="591"/>
      <c r="EO230" s="591"/>
      <c r="EP230" s="591"/>
      <c r="EQ230" s="591"/>
      <c r="ER230" s="591"/>
      <c r="ES230" s="591"/>
      <c r="ET230" s="591"/>
      <c r="EU230" s="591"/>
      <c r="EV230" s="591"/>
      <c r="EW230" s="591"/>
      <c r="EX230" s="591"/>
      <c r="EY230" s="591"/>
      <c r="EZ230" s="591"/>
      <c r="FA230" s="591"/>
      <c r="FB230" s="591"/>
      <c r="FC230" s="591"/>
      <c r="FD230" s="591"/>
      <c r="FE230" s="591"/>
      <c r="FF230" s="591"/>
      <c r="FG230" s="591"/>
      <c r="FH230" s="591"/>
      <c r="FI230" s="591"/>
      <c r="FJ230" s="591"/>
      <c r="FK230" s="591"/>
      <c r="FL230" s="591"/>
      <c r="FM230" s="591"/>
      <c r="FN230" s="591"/>
      <c r="FO230" s="591"/>
      <c r="FP230" s="591"/>
      <c r="FQ230" s="591"/>
      <c r="FR230" s="591"/>
      <c r="FS230" s="591"/>
      <c r="FT230" s="591"/>
      <c r="FU230" s="591"/>
      <c r="FV230" s="591"/>
      <c r="FW230" s="591"/>
      <c r="FX230" s="591"/>
      <c r="FY230" s="591"/>
      <c r="FZ230" s="591"/>
      <c r="GA230" s="591"/>
      <c r="GB230" s="591"/>
      <c r="GC230" s="591"/>
      <c r="GD230" s="591"/>
      <c r="GE230" s="591"/>
      <c r="GF230" s="591"/>
      <c r="GG230" s="591"/>
      <c r="GH230" s="591"/>
      <c r="GI230" s="591"/>
      <c r="GJ230" s="591"/>
      <c r="GK230" s="591"/>
      <c r="GL230" s="591"/>
      <c r="GM230" s="591"/>
      <c r="GN230" s="591"/>
      <c r="GO230" s="591"/>
      <c r="GP230" s="591"/>
      <c r="GQ230" s="591"/>
      <c r="GR230" s="591"/>
      <c r="GS230" s="591"/>
      <c r="GT230" s="591"/>
      <c r="GU230" s="591"/>
      <c r="GV230" s="591"/>
      <c r="GW230" s="591"/>
      <c r="GX230" s="591"/>
      <c r="GY230" s="591"/>
      <c r="GZ230" s="591"/>
      <c r="HA230" s="591"/>
      <c r="HB230" s="591"/>
      <c r="HC230" s="591"/>
      <c r="HD230" s="591"/>
      <c r="HE230" s="591"/>
      <c r="HF230" s="591"/>
      <c r="HG230" s="591"/>
      <c r="HH230" s="591"/>
      <c r="HI230" s="591"/>
      <c r="HJ230" s="591"/>
      <c r="HK230" s="591"/>
      <c r="HL230" s="591"/>
      <c r="HM230" s="591"/>
      <c r="HN230" s="591"/>
      <c r="HO230" s="591"/>
      <c r="HP230" s="591"/>
      <c r="HQ230" s="591"/>
      <c r="HR230" s="591"/>
      <c r="HS230" s="591"/>
      <c r="HT230" s="591"/>
      <c r="HU230" s="591"/>
      <c r="HV230" s="591"/>
      <c r="HW230" s="591"/>
      <c r="HX230" s="591"/>
      <c r="HY230" s="591"/>
      <c r="HZ230" s="591"/>
      <c r="IA230" s="591"/>
      <c r="IB230" s="591"/>
      <c r="IC230" s="591"/>
      <c r="ID230" s="591"/>
      <c r="IE230" s="591"/>
      <c r="IF230" s="591"/>
      <c r="IG230" s="591"/>
      <c r="IH230" s="591"/>
      <c r="II230" s="591"/>
      <c r="IJ230" s="591"/>
      <c r="IK230" s="591"/>
      <c r="IL230" s="591"/>
      <c r="IM230" s="591"/>
      <c r="IN230" s="353"/>
      <c r="IO230" s="353"/>
    </row>
    <row r="231" spans="1:249" s="619" customFormat="1" ht="16.5">
      <c r="A231" s="964"/>
      <c r="B231" s="669"/>
      <c r="C231" s="669"/>
      <c r="D231" s="594"/>
      <c r="E231" s="965"/>
      <c r="J231" s="591"/>
      <c r="K231" s="591"/>
      <c r="L231" s="591"/>
      <c r="M231" s="591"/>
      <c r="N231" s="591"/>
      <c r="O231" s="591"/>
      <c r="P231" s="591"/>
      <c r="Q231" s="591"/>
      <c r="R231" s="591"/>
      <c r="S231" s="591"/>
      <c r="T231" s="591"/>
      <c r="U231" s="591"/>
      <c r="V231" s="591"/>
      <c r="W231" s="591"/>
      <c r="X231" s="591"/>
      <c r="Y231" s="591"/>
      <c r="Z231" s="591"/>
      <c r="AA231" s="591"/>
      <c r="AB231" s="591"/>
      <c r="AC231" s="591"/>
      <c r="AD231" s="591"/>
      <c r="AE231" s="591"/>
      <c r="AF231" s="591"/>
      <c r="AG231" s="591"/>
      <c r="AH231" s="591"/>
      <c r="AI231" s="591"/>
      <c r="AJ231" s="591"/>
      <c r="AK231" s="591"/>
      <c r="AL231" s="591"/>
      <c r="AM231" s="591"/>
      <c r="AN231" s="591"/>
      <c r="AO231" s="591"/>
      <c r="AP231" s="591"/>
      <c r="AQ231" s="591"/>
      <c r="AR231" s="591"/>
      <c r="AS231" s="591"/>
      <c r="AT231" s="591"/>
      <c r="AU231" s="591"/>
      <c r="AV231" s="591"/>
      <c r="AW231" s="591"/>
      <c r="AX231" s="591"/>
      <c r="AY231" s="591"/>
      <c r="AZ231" s="591"/>
      <c r="BA231" s="591"/>
      <c r="BB231" s="591"/>
      <c r="BC231" s="591"/>
      <c r="BD231" s="591"/>
      <c r="BE231" s="591"/>
      <c r="BF231" s="591"/>
      <c r="BG231" s="591"/>
      <c r="BH231" s="591"/>
      <c r="BI231" s="591"/>
      <c r="BJ231" s="591"/>
      <c r="BK231" s="591"/>
      <c r="BL231" s="591"/>
      <c r="BM231" s="591"/>
      <c r="BN231" s="591"/>
      <c r="BO231" s="591"/>
      <c r="BP231" s="591"/>
      <c r="BQ231" s="591"/>
      <c r="BR231" s="591"/>
      <c r="BS231" s="591"/>
      <c r="BT231" s="591"/>
      <c r="BU231" s="591"/>
      <c r="BV231" s="591"/>
      <c r="BW231" s="591"/>
      <c r="BX231" s="591"/>
      <c r="BY231" s="591"/>
      <c r="BZ231" s="591"/>
      <c r="CA231" s="591"/>
      <c r="CB231" s="591"/>
      <c r="CC231" s="591"/>
      <c r="CD231" s="591"/>
      <c r="CE231" s="591"/>
      <c r="CF231" s="591"/>
      <c r="CG231" s="591"/>
      <c r="CH231" s="591"/>
      <c r="CI231" s="591"/>
      <c r="CJ231" s="591"/>
      <c r="CK231" s="591"/>
      <c r="CL231" s="591"/>
      <c r="CM231" s="591"/>
      <c r="CN231" s="591"/>
      <c r="CO231" s="591"/>
      <c r="CP231" s="591"/>
      <c r="CQ231" s="591"/>
      <c r="CR231" s="591"/>
      <c r="CS231" s="591"/>
      <c r="CT231" s="591"/>
      <c r="CU231" s="591"/>
      <c r="CV231" s="591"/>
      <c r="CW231" s="591"/>
      <c r="CX231" s="591"/>
      <c r="CY231" s="591"/>
      <c r="CZ231" s="591"/>
      <c r="DA231" s="591"/>
      <c r="DB231" s="591"/>
      <c r="DC231" s="591"/>
      <c r="DD231" s="591"/>
      <c r="DE231" s="591"/>
      <c r="DF231" s="591"/>
      <c r="DG231" s="591"/>
      <c r="DH231" s="591"/>
      <c r="DI231" s="591"/>
      <c r="DJ231" s="591"/>
      <c r="DK231" s="591"/>
      <c r="DL231" s="591"/>
      <c r="DM231" s="591"/>
      <c r="DN231" s="591"/>
      <c r="DO231" s="591"/>
      <c r="DP231" s="591"/>
      <c r="DQ231" s="591"/>
      <c r="DR231" s="591"/>
      <c r="DS231" s="591"/>
      <c r="DT231" s="591"/>
      <c r="DU231" s="591"/>
      <c r="DV231" s="591"/>
      <c r="DW231" s="591"/>
      <c r="DX231" s="591"/>
      <c r="DY231" s="591"/>
      <c r="DZ231" s="591"/>
      <c r="EA231" s="591"/>
      <c r="EB231" s="591"/>
      <c r="EC231" s="591"/>
      <c r="ED231" s="591"/>
      <c r="EE231" s="591"/>
      <c r="EF231" s="591"/>
      <c r="EG231" s="591"/>
      <c r="EH231" s="591"/>
      <c r="EI231" s="591"/>
      <c r="EJ231" s="591"/>
      <c r="EK231" s="591"/>
      <c r="EL231" s="591"/>
      <c r="EM231" s="591"/>
      <c r="EN231" s="591"/>
      <c r="EO231" s="591"/>
      <c r="EP231" s="591"/>
      <c r="EQ231" s="591"/>
      <c r="ER231" s="591"/>
      <c r="ES231" s="591"/>
      <c r="ET231" s="591"/>
      <c r="EU231" s="591"/>
      <c r="EV231" s="591"/>
      <c r="EW231" s="591"/>
      <c r="EX231" s="591"/>
      <c r="EY231" s="591"/>
      <c r="EZ231" s="591"/>
      <c r="FA231" s="591"/>
      <c r="FB231" s="591"/>
      <c r="FC231" s="591"/>
      <c r="FD231" s="591"/>
      <c r="FE231" s="591"/>
      <c r="FF231" s="591"/>
      <c r="FG231" s="591"/>
      <c r="FH231" s="591"/>
      <c r="FI231" s="591"/>
      <c r="FJ231" s="591"/>
      <c r="FK231" s="591"/>
      <c r="FL231" s="591"/>
      <c r="FM231" s="591"/>
      <c r="FN231" s="591"/>
      <c r="FO231" s="591"/>
      <c r="FP231" s="591"/>
      <c r="FQ231" s="591"/>
      <c r="FR231" s="591"/>
      <c r="FS231" s="591"/>
      <c r="FT231" s="591"/>
      <c r="FU231" s="591"/>
      <c r="FV231" s="591"/>
      <c r="FW231" s="591"/>
      <c r="FX231" s="591"/>
      <c r="FY231" s="591"/>
      <c r="FZ231" s="591"/>
      <c r="GA231" s="591"/>
      <c r="GB231" s="591"/>
      <c r="GC231" s="591"/>
      <c r="GD231" s="591"/>
      <c r="GE231" s="591"/>
      <c r="GF231" s="591"/>
      <c r="GG231" s="591"/>
      <c r="GH231" s="591"/>
      <c r="GI231" s="591"/>
      <c r="GJ231" s="591"/>
      <c r="GK231" s="591"/>
      <c r="GL231" s="591"/>
      <c r="GM231" s="591"/>
      <c r="GN231" s="591"/>
      <c r="GO231" s="591"/>
      <c r="GP231" s="591"/>
      <c r="GQ231" s="591"/>
      <c r="GR231" s="591"/>
      <c r="GS231" s="591"/>
      <c r="GT231" s="591"/>
      <c r="GU231" s="591"/>
      <c r="GV231" s="591"/>
      <c r="GW231" s="591"/>
      <c r="GX231" s="591"/>
      <c r="GY231" s="591"/>
      <c r="GZ231" s="591"/>
      <c r="HA231" s="591"/>
      <c r="HB231" s="591"/>
      <c r="HC231" s="591"/>
      <c r="HD231" s="591"/>
      <c r="HE231" s="591"/>
      <c r="HF231" s="591"/>
      <c r="HG231" s="591"/>
      <c r="HH231" s="591"/>
      <c r="HI231" s="591"/>
      <c r="HJ231" s="591"/>
      <c r="HK231" s="591"/>
      <c r="HL231" s="591"/>
      <c r="HM231" s="591"/>
      <c r="HN231" s="591"/>
      <c r="HO231" s="591"/>
      <c r="HP231" s="591"/>
      <c r="HQ231" s="591"/>
      <c r="HR231" s="591"/>
      <c r="HS231" s="591"/>
      <c r="HT231" s="591"/>
      <c r="HU231" s="591"/>
      <c r="HV231" s="591"/>
      <c r="HW231" s="591"/>
      <c r="HX231" s="591"/>
      <c r="HY231" s="591"/>
      <c r="HZ231" s="591"/>
      <c r="IA231" s="591"/>
      <c r="IB231" s="591"/>
      <c r="IC231" s="591"/>
      <c r="ID231" s="591"/>
      <c r="IE231" s="591"/>
      <c r="IF231" s="591"/>
      <c r="IG231" s="591"/>
      <c r="IH231" s="591"/>
      <c r="II231" s="591"/>
      <c r="IJ231" s="591"/>
      <c r="IK231" s="591"/>
      <c r="IL231" s="591"/>
      <c r="IM231" s="591"/>
      <c r="IN231" s="353"/>
      <c r="IO231" s="353"/>
    </row>
    <row r="232" spans="1:249" s="619" customFormat="1" ht="16.5">
      <c r="A232" s="964"/>
      <c r="B232" s="669"/>
      <c r="C232" s="669"/>
      <c r="D232" s="594"/>
      <c r="E232" s="965"/>
      <c r="J232" s="591"/>
      <c r="K232" s="591"/>
      <c r="L232" s="591"/>
      <c r="M232" s="591"/>
      <c r="N232" s="591"/>
      <c r="O232" s="591"/>
      <c r="P232" s="591"/>
      <c r="Q232" s="591"/>
      <c r="R232" s="591"/>
      <c r="S232" s="591"/>
      <c r="T232" s="591"/>
      <c r="U232" s="591"/>
      <c r="V232" s="591"/>
      <c r="W232" s="591"/>
      <c r="X232" s="591"/>
      <c r="Y232" s="591"/>
      <c r="Z232" s="591"/>
      <c r="AA232" s="591"/>
      <c r="AB232" s="591"/>
      <c r="AC232" s="591"/>
      <c r="AD232" s="591"/>
      <c r="AE232" s="591"/>
      <c r="AF232" s="591"/>
      <c r="AG232" s="591"/>
      <c r="AH232" s="591"/>
      <c r="AI232" s="591"/>
      <c r="AJ232" s="591"/>
      <c r="AK232" s="591"/>
      <c r="AL232" s="591"/>
      <c r="AM232" s="591"/>
      <c r="AN232" s="591"/>
      <c r="AO232" s="591"/>
      <c r="AP232" s="591"/>
      <c r="AQ232" s="591"/>
      <c r="AR232" s="591"/>
      <c r="AS232" s="591"/>
      <c r="AT232" s="591"/>
      <c r="AU232" s="591"/>
      <c r="AV232" s="591"/>
      <c r="AW232" s="591"/>
      <c r="AX232" s="591"/>
      <c r="AY232" s="591"/>
      <c r="AZ232" s="591"/>
      <c r="BA232" s="591"/>
      <c r="BB232" s="591"/>
      <c r="BC232" s="591"/>
      <c r="BD232" s="591"/>
      <c r="BE232" s="591"/>
      <c r="BF232" s="591"/>
      <c r="BG232" s="591"/>
      <c r="BH232" s="591"/>
      <c r="BI232" s="591"/>
      <c r="BJ232" s="591"/>
      <c r="BK232" s="591"/>
      <c r="BL232" s="591"/>
      <c r="BM232" s="591"/>
      <c r="BN232" s="591"/>
      <c r="BO232" s="591"/>
      <c r="BP232" s="591"/>
      <c r="BQ232" s="591"/>
      <c r="BR232" s="591"/>
      <c r="BS232" s="591"/>
      <c r="BT232" s="591"/>
      <c r="BU232" s="591"/>
      <c r="BV232" s="591"/>
      <c r="BW232" s="591"/>
      <c r="BX232" s="591"/>
      <c r="BY232" s="591"/>
      <c r="BZ232" s="591"/>
      <c r="CA232" s="591"/>
      <c r="CB232" s="591"/>
      <c r="CC232" s="591"/>
      <c r="CD232" s="591"/>
      <c r="CE232" s="591"/>
      <c r="CF232" s="591"/>
      <c r="CG232" s="591"/>
      <c r="CH232" s="591"/>
      <c r="CI232" s="591"/>
      <c r="CJ232" s="591"/>
      <c r="CK232" s="591"/>
      <c r="CL232" s="591"/>
      <c r="CM232" s="591"/>
      <c r="CN232" s="591"/>
      <c r="CO232" s="591"/>
      <c r="CP232" s="591"/>
      <c r="CQ232" s="591"/>
      <c r="CR232" s="591"/>
      <c r="CS232" s="591"/>
      <c r="CT232" s="591"/>
      <c r="CU232" s="591"/>
      <c r="CV232" s="591"/>
      <c r="CW232" s="591"/>
      <c r="CX232" s="591"/>
      <c r="CY232" s="591"/>
      <c r="CZ232" s="591"/>
      <c r="DA232" s="591"/>
      <c r="DB232" s="591"/>
      <c r="DC232" s="591"/>
      <c r="DD232" s="591"/>
      <c r="DE232" s="591"/>
      <c r="DF232" s="591"/>
      <c r="DG232" s="591"/>
      <c r="DH232" s="591"/>
      <c r="DI232" s="591"/>
      <c r="DJ232" s="591"/>
      <c r="DK232" s="591"/>
      <c r="DL232" s="591"/>
      <c r="DM232" s="591"/>
      <c r="DN232" s="591"/>
      <c r="DO232" s="591"/>
      <c r="DP232" s="591"/>
      <c r="DQ232" s="591"/>
      <c r="DR232" s="591"/>
      <c r="DS232" s="591"/>
      <c r="DT232" s="591"/>
      <c r="DU232" s="591"/>
      <c r="DV232" s="591"/>
      <c r="DW232" s="591"/>
      <c r="DX232" s="591"/>
      <c r="DY232" s="591"/>
      <c r="DZ232" s="591"/>
      <c r="EA232" s="591"/>
      <c r="EB232" s="591"/>
      <c r="EC232" s="591"/>
      <c r="ED232" s="591"/>
      <c r="EE232" s="591"/>
      <c r="EF232" s="591"/>
      <c r="EG232" s="591"/>
      <c r="EH232" s="591"/>
      <c r="EI232" s="591"/>
      <c r="EJ232" s="591"/>
      <c r="EK232" s="591"/>
      <c r="EL232" s="591"/>
      <c r="EM232" s="591"/>
      <c r="EN232" s="591"/>
      <c r="EO232" s="591"/>
      <c r="EP232" s="591"/>
      <c r="EQ232" s="591"/>
      <c r="ER232" s="591"/>
      <c r="ES232" s="591"/>
      <c r="ET232" s="591"/>
      <c r="EU232" s="591"/>
      <c r="EV232" s="591"/>
      <c r="EW232" s="591"/>
      <c r="EX232" s="591"/>
      <c r="EY232" s="591"/>
      <c r="EZ232" s="591"/>
      <c r="FA232" s="591"/>
      <c r="FB232" s="591"/>
      <c r="FC232" s="591"/>
      <c r="FD232" s="591"/>
      <c r="FE232" s="591"/>
      <c r="FF232" s="591"/>
      <c r="FG232" s="591"/>
      <c r="FH232" s="591"/>
      <c r="FI232" s="591"/>
      <c r="FJ232" s="591"/>
      <c r="FK232" s="591"/>
      <c r="FL232" s="591"/>
      <c r="FM232" s="591"/>
      <c r="FN232" s="591"/>
      <c r="FO232" s="591"/>
      <c r="FP232" s="591"/>
      <c r="FQ232" s="591"/>
      <c r="FR232" s="591"/>
      <c r="FS232" s="591"/>
      <c r="FT232" s="591"/>
      <c r="FU232" s="591"/>
      <c r="FV232" s="591"/>
      <c r="FW232" s="591"/>
      <c r="FX232" s="591"/>
      <c r="FY232" s="591"/>
      <c r="FZ232" s="591"/>
      <c r="GA232" s="591"/>
      <c r="GB232" s="591"/>
      <c r="GC232" s="591"/>
      <c r="GD232" s="591"/>
      <c r="GE232" s="591"/>
      <c r="GF232" s="591"/>
      <c r="GG232" s="591"/>
      <c r="GH232" s="591"/>
      <c r="GI232" s="591"/>
      <c r="GJ232" s="591"/>
      <c r="GK232" s="591"/>
      <c r="GL232" s="591"/>
      <c r="GM232" s="591"/>
      <c r="GN232" s="591"/>
      <c r="GO232" s="591"/>
      <c r="GP232" s="591"/>
      <c r="GQ232" s="591"/>
      <c r="GR232" s="591"/>
      <c r="GS232" s="591"/>
      <c r="GT232" s="591"/>
      <c r="GU232" s="591"/>
      <c r="GV232" s="591"/>
      <c r="GW232" s="591"/>
      <c r="GX232" s="591"/>
      <c r="GY232" s="591"/>
      <c r="GZ232" s="591"/>
      <c r="HA232" s="591"/>
      <c r="HB232" s="591"/>
      <c r="HC232" s="591"/>
      <c r="HD232" s="591"/>
      <c r="HE232" s="591"/>
      <c r="HF232" s="591"/>
      <c r="HG232" s="591"/>
      <c r="HH232" s="591"/>
      <c r="HI232" s="591"/>
      <c r="HJ232" s="591"/>
      <c r="HK232" s="591"/>
      <c r="HL232" s="591"/>
      <c r="HM232" s="591"/>
      <c r="HN232" s="591"/>
      <c r="HO232" s="591"/>
      <c r="HP232" s="591"/>
      <c r="HQ232" s="591"/>
      <c r="HR232" s="591"/>
      <c r="HS232" s="591"/>
      <c r="HT232" s="591"/>
      <c r="HU232" s="591"/>
      <c r="HV232" s="591"/>
      <c r="HW232" s="591"/>
      <c r="HX232" s="591"/>
      <c r="HY232" s="591"/>
      <c r="HZ232" s="591"/>
      <c r="IA232" s="591"/>
      <c r="IB232" s="591"/>
      <c r="IC232" s="591"/>
      <c r="ID232" s="591"/>
      <c r="IE232" s="591"/>
      <c r="IF232" s="591"/>
      <c r="IG232" s="591"/>
      <c r="IH232" s="591"/>
      <c r="II232" s="591"/>
      <c r="IJ232" s="591"/>
      <c r="IK232" s="591"/>
      <c r="IL232" s="591"/>
      <c r="IM232" s="591"/>
      <c r="IN232" s="353"/>
      <c r="IO232" s="353"/>
    </row>
    <row r="233" spans="1:249" s="619" customFormat="1" ht="16.5">
      <c r="A233" s="964"/>
      <c r="B233" s="669"/>
      <c r="C233" s="669"/>
      <c r="D233" s="594"/>
      <c r="E233" s="965"/>
      <c r="J233" s="591"/>
      <c r="K233" s="591"/>
      <c r="L233" s="591"/>
      <c r="M233" s="591"/>
      <c r="N233" s="591"/>
      <c r="O233" s="591"/>
      <c r="P233" s="591"/>
      <c r="Q233" s="591"/>
      <c r="R233" s="591"/>
      <c r="S233" s="591"/>
      <c r="T233" s="591"/>
      <c r="U233" s="591"/>
      <c r="V233" s="591"/>
      <c r="W233" s="591"/>
      <c r="X233" s="591"/>
      <c r="Y233" s="591"/>
      <c r="Z233" s="591"/>
      <c r="AA233" s="591"/>
      <c r="AB233" s="591"/>
      <c r="AC233" s="591"/>
      <c r="AD233" s="591"/>
      <c r="AE233" s="591"/>
      <c r="AF233" s="591"/>
      <c r="AG233" s="591"/>
      <c r="AH233" s="591"/>
      <c r="AI233" s="591"/>
      <c r="AJ233" s="591"/>
      <c r="AK233" s="591"/>
      <c r="AL233" s="591"/>
      <c r="AM233" s="591"/>
      <c r="AN233" s="591"/>
      <c r="AO233" s="591"/>
      <c r="AP233" s="591"/>
      <c r="AQ233" s="591"/>
      <c r="AR233" s="591"/>
      <c r="AS233" s="591"/>
      <c r="AT233" s="591"/>
      <c r="AU233" s="591"/>
      <c r="AV233" s="591"/>
      <c r="AW233" s="591"/>
      <c r="AX233" s="591"/>
      <c r="AY233" s="591"/>
      <c r="AZ233" s="591"/>
      <c r="BA233" s="591"/>
      <c r="BB233" s="591"/>
      <c r="BC233" s="591"/>
      <c r="BD233" s="591"/>
      <c r="BE233" s="591"/>
      <c r="BF233" s="591"/>
      <c r="BG233" s="591"/>
      <c r="BH233" s="591"/>
      <c r="BI233" s="591"/>
      <c r="BJ233" s="591"/>
      <c r="BK233" s="591"/>
      <c r="BL233" s="591"/>
      <c r="BM233" s="591"/>
      <c r="BN233" s="591"/>
      <c r="BO233" s="591"/>
      <c r="BP233" s="591"/>
      <c r="BQ233" s="591"/>
      <c r="BR233" s="591"/>
      <c r="BS233" s="591"/>
      <c r="BT233" s="591"/>
      <c r="BU233" s="591"/>
      <c r="BV233" s="591"/>
      <c r="BW233" s="591"/>
      <c r="BX233" s="591"/>
      <c r="BY233" s="591"/>
      <c r="BZ233" s="591"/>
      <c r="CA233" s="591"/>
      <c r="CB233" s="591"/>
      <c r="CC233" s="591"/>
      <c r="CD233" s="591"/>
      <c r="CE233" s="591"/>
      <c r="CF233" s="591"/>
      <c r="CG233" s="591"/>
      <c r="CH233" s="591"/>
      <c r="CI233" s="591"/>
      <c r="CJ233" s="591"/>
      <c r="CK233" s="591"/>
      <c r="CL233" s="591"/>
      <c r="CM233" s="591"/>
      <c r="CN233" s="591"/>
      <c r="CO233" s="591"/>
      <c r="CP233" s="591"/>
      <c r="CQ233" s="591"/>
      <c r="CR233" s="591"/>
      <c r="CS233" s="591"/>
      <c r="CT233" s="591"/>
      <c r="CU233" s="591"/>
      <c r="CV233" s="591"/>
      <c r="CW233" s="591"/>
      <c r="CX233" s="591"/>
      <c r="CY233" s="591"/>
      <c r="CZ233" s="591"/>
      <c r="DA233" s="591"/>
      <c r="DB233" s="591"/>
      <c r="DC233" s="591"/>
      <c r="DD233" s="591"/>
      <c r="DE233" s="591"/>
      <c r="DF233" s="591"/>
      <c r="DG233" s="591"/>
      <c r="DH233" s="591"/>
      <c r="DI233" s="591"/>
      <c r="DJ233" s="591"/>
      <c r="DK233" s="591"/>
      <c r="DL233" s="591"/>
      <c r="DM233" s="591"/>
      <c r="DN233" s="591"/>
      <c r="DO233" s="591"/>
      <c r="DP233" s="591"/>
      <c r="DQ233" s="591"/>
      <c r="DR233" s="591"/>
      <c r="DS233" s="591"/>
      <c r="DT233" s="591"/>
      <c r="DU233" s="591"/>
      <c r="DV233" s="591"/>
      <c r="DW233" s="591"/>
      <c r="DX233" s="591"/>
      <c r="DY233" s="591"/>
      <c r="DZ233" s="591"/>
      <c r="EA233" s="591"/>
      <c r="EB233" s="591"/>
      <c r="EC233" s="591"/>
      <c r="ED233" s="591"/>
      <c r="EE233" s="591"/>
      <c r="EF233" s="591"/>
      <c r="EG233" s="591"/>
      <c r="EH233" s="591"/>
      <c r="EI233" s="591"/>
      <c r="EJ233" s="591"/>
      <c r="EK233" s="591"/>
      <c r="EL233" s="591"/>
      <c r="EM233" s="591"/>
      <c r="EN233" s="591"/>
      <c r="EO233" s="591"/>
      <c r="EP233" s="591"/>
      <c r="EQ233" s="591"/>
      <c r="ER233" s="591"/>
      <c r="ES233" s="591"/>
      <c r="ET233" s="591"/>
      <c r="EU233" s="591"/>
      <c r="EV233" s="591"/>
      <c r="EW233" s="591"/>
      <c r="EX233" s="591"/>
      <c r="EY233" s="591"/>
      <c r="EZ233" s="591"/>
      <c r="FA233" s="591"/>
      <c r="FB233" s="591"/>
      <c r="FC233" s="591"/>
      <c r="FD233" s="591"/>
      <c r="FE233" s="591"/>
      <c r="FF233" s="591"/>
      <c r="FG233" s="591"/>
      <c r="FH233" s="591"/>
      <c r="FI233" s="591"/>
      <c r="FJ233" s="591"/>
      <c r="FK233" s="591"/>
      <c r="FL233" s="591"/>
      <c r="FM233" s="591"/>
      <c r="FN233" s="591"/>
      <c r="FO233" s="591"/>
      <c r="FP233" s="591"/>
      <c r="FQ233" s="591"/>
      <c r="FR233" s="591"/>
      <c r="FS233" s="591"/>
      <c r="FT233" s="591"/>
      <c r="FU233" s="591"/>
      <c r="FV233" s="591"/>
      <c r="FW233" s="591"/>
      <c r="FX233" s="591"/>
      <c r="FY233" s="591"/>
      <c r="FZ233" s="591"/>
      <c r="GA233" s="591"/>
      <c r="GB233" s="591"/>
      <c r="GC233" s="591"/>
      <c r="GD233" s="591"/>
      <c r="GE233" s="591"/>
      <c r="GF233" s="591"/>
      <c r="GG233" s="591"/>
      <c r="GH233" s="591"/>
      <c r="GI233" s="591"/>
      <c r="GJ233" s="591"/>
      <c r="GK233" s="591"/>
      <c r="GL233" s="591"/>
      <c r="GM233" s="591"/>
      <c r="GN233" s="591"/>
      <c r="GO233" s="591"/>
      <c r="GP233" s="591"/>
      <c r="GQ233" s="591"/>
      <c r="GR233" s="591"/>
      <c r="GS233" s="591"/>
      <c r="GT233" s="591"/>
      <c r="GU233" s="591"/>
      <c r="GV233" s="591"/>
      <c r="GW233" s="591"/>
      <c r="GX233" s="591"/>
      <c r="GY233" s="591"/>
      <c r="GZ233" s="591"/>
      <c r="HA233" s="591"/>
      <c r="HB233" s="591"/>
      <c r="HC233" s="591"/>
      <c r="HD233" s="591"/>
      <c r="HE233" s="591"/>
      <c r="HF233" s="591"/>
      <c r="HG233" s="591"/>
      <c r="HH233" s="591"/>
      <c r="HI233" s="591"/>
      <c r="HJ233" s="591"/>
      <c r="HK233" s="591"/>
      <c r="HL233" s="591"/>
      <c r="HM233" s="591"/>
      <c r="HN233" s="591"/>
      <c r="HO233" s="591"/>
      <c r="HP233" s="591"/>
      <c r="HQ233" s="591"/>
      <c r="HR233" s="591"/>
      <c r="HS233" s="591"/>
      <c r="HT233" s="591"/>
      <c r="HU233" s="591"/>
      <c r="HV233" s="591"/>
      <c r="HW233" s="591"/>
      <c r="HX233" s="591"/>
      <c r="HY233" s="591"/>
      <c r="HZ233" s="591"/>
      <c r="IA233" s="591"/>
      <c r="IB233" s="591"/>
      <c r="IC233" s="591"/>
      <c r="ID233" s="591"/>
      <c r="IE233" s="591"/>
      <c r="IF233" s="591"/>
      <c r="IG233" s="591"/>
      <c r="IH233" s="591"/>
      <c r="II233" s="591"/>
      <c r="IJ233" s="591"/>
      <c r="IK233" s="591"/>
      <c r="IL233" s="591"/>
      <c r="IM233" s="591"/>
      <c r="IN233" s="353"/>
      <c r="IO233" s="353"/>
    </row>
  </sheetData>
  <sheetProtection/>
  <mergeCells count="7">
    <mergeCell ref="B78:D78"/>
    <mergeCell ref="B80:D80"/>
    <mergeCell ref="B1:E1"/>
    <mergeCell ref="H1:I1"/>
    <mergeCell ref="B2:I2"/>
    <mergeCell ref="B3:I3"/>
    <mergeCell ref="H4:I4"/>
  </mergeCells>
  <printOptions horizontalCentered="1"/>
  <pageMargins left="0.1968503937007874" right="0.1968503937007874" top="0.6299212598425197" bottom="0.6299212598425197" header="0.31496062992125984" footer="0.31496062992125984"/>
  <pageSetup horizontalDpi="600" verticalDpi="600" orientation="portrait" paperSize="9" scale="78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9"/>
  <sheetViews>
    <sheetView view="pageBreakPreview" zoomScaleNormal="75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5.75390625" style="163" customWidth="1"/>
    <col min="2" max="2" width="4.75390625" style="686" customWidth="1"/>
    <col min="3" max="3" width="63.75390625" style="165" customWidth="1"/>
    <col min="4" max="4" width="21.75390625" style="2" customWidth="1"/>
    <col min="5" max="5" width="5.75390625" style="686" customWidth="1"/>
    <col min="6" max="6" width="63.75390625" style="165" customWidth="1"/>
    <col min="7" max="7" width="21.75390625" style="2" customWidth="1"/>
    <col min="8" max="16384" width="9.125" style="165" customWidth="1"/>
  </cols>
  <sheetData>
    <row r="1" spans="1:7" s="1" customFormat="1" ht="18" customHeight="1">
      <c r="A1" s="299"/>
      <c r="B1" s="1318" t="s">
        <v>982</v>
      </c>
      <c r="C1" s="1318"/>
      <c r="D1" s="793"/>
      <c r="E1" s="794"/>
      <c r="G1" s="793"/>
    </row>
    <row r="2" spans="1:7" s="1" customFormat="1" ht="26.25" customHeight="1">
      <c r="A2" s="299"/>
      <c r="B2" s="1194" t="s">
        <v>235</v>
      </c>
      <c r="C2" s="1194"/>
      <c r="D2" s="1194"/>
      <c r="E2" s="1194"/>
      <c r="F2" s="1194"/>
      <c r="G2" s="1194"/>
    </row>
    <row r="3" spans="1:7" s="1" customFormat="1" ht="27.75" customHeight="1">
      <c r="A3" s="299"/>
      <c r="B3" s="1194" t="s">
        <v>708</v>
      </c>
      <c r="C3" s="1194"/>
      <c r="D3" s="1194"/>
      <c r="E3" s="1194"/>
      <c r="F3" s="1194"/>
      <c r="G3" s="1194"/>
    </row>
    <row r="4" spans="1:7" s="1" customFormat="1" ht="18" customHeight="1">
      <c r="A4" s="299"/>
      <c r="B4" s="298"/>
      <c r="C4" s="298"/>
      <c r="D4" s="298"/>
      <c r="E4" s="298"/>
      <c r="F4" s="298"/>
      <c r="G4" s="224" t="s">
        <v>0</v>
      </c>
    </row>
    <row r="5" spans="2:7" s="299" customFormat="1" ht="18" customHeight="1" thickBot="1">
      <c r="B5" s="299" t="s">
        <v>1</v>
      </c>
      <c r="C5" s="299" t="s">
        <v>480</v>
      </c>
      <c r="D5" s="299" t="s">
        <v>2</v>
      </c>
      <c r="E5" s="299" t="s">
        <v>4</v>
      </c>
      <c r="F5" s="299" t="s">
        <v>5</v>
      </c>
      <c r="G5" s="795" t="s">
        <v>16</v>
      </c>
    </row>
    <row r="6" spans="1:7" ht="34.5">
      <c r="A6" s="163">
        <v>1</v>
      </c>
      <c r="B6" s="796"/>
      <c r="C6" s="797" t="s">
        <v>236</v>
      </c>
      <c r="D6" s="798" t="s">
        <v>939</v>
      </c>
      <c r="E6" s="799"/>
      <c r="F6" s="800" t="s">
        <v>237</v>
      </c>
      <c r="G6" s="801" t="s">
        <v>940</v>
      </c>
    </row>
    <row r="7" spans="1:7" ht="15" customHeight="1">
      <c r="A7" s="163">
        <v>2</v>
      </c>
      <c r="B7" s="138" t="s">
        <v>135</v>
      </c>
      <c r="C7" s="165" t="s">
        <v>238</v>
      </c>
      <c r="D7" s="802">
        <f>'1.Onbe'!J8+'1.Onbe'!J14</f>
        <v>3536785</v>
      </c>
      <c r="E7" s="803" t="s">
        <v>135</v>
      </c>
      <c r="F7" s="165" t="s">
        <v>43</v>
      </c>
      <c r="G7" s="816">
        <f>'6.Inki'!J116+'7.Önk.műk.'!J471</f>
        <v>4219586</v>
      </c>
    </row>
    <row r="8" spans="1:7" ht="15" customHeight="1">
      <c r="A8" s="163">
        <v>3</v>
      </c>
      <c r="B8" s="138" t="s">
        <v>142</v>
      </c>
      <c r="C8" s="165" t="s">
        <v>194</v>
      </c>
      <c r="D8" s="802">
        <f>'1.Onbe'!J15</f>
        <v>7765600</v>
      </c>
      <c r="E8" s="803" t="s">
        <v>142</v>
      </c>
      <c r="F8" s="165" t="s">
        <v>239</v>
      </c>
      <c r="G8" s="816">
        <f>'6.Inki'!K116+'7.Önk.műk.'!K471</f>
        <v>900609</v>
      </c>
    </row>
    <row r="9" spans="1:7" ht="16.5">
      <c r="A9" s="163">
        <v>4</v>
      </c>
      <c r="B9" s="138" t="s">
        <v>143</v>
      </c>
      <c r="C9" s="804" t="s">
        <v>152</v>
      </c>
      <c r="D9" s="802">
        <f>'1.Onbe'!J25+'1.Onbe'!J30</f>
        <v>1675132</v>
      </c>
      <c r="E9" s="803" t="s">
        <v>143</v>
      </c>
      <c r="F9" s="165" t="s">
        <v>45</v>
      </c>
      <c r="G9" s="816">
        <f>'6.Inki'!L116+'7.Önk.műk.'!L471</f>
        <v>5250483</v>
      </c>
    </row>
    <row r="10" spans="1:7" ht="16.5">
      <c r="A10" s="163">
        <v>5</v>
      </c>
      <c r="B10" s="138" t="s">
        <v>144</v>
      </c>
      <c r="C10" s="165" t="s">
        <v>199</v>
      </c>
      <c r="D10" s="802">
        <f>'1.Onbe'!J31+'1.Onbe'!J32</f>
        <v>0</v>
      </c>
      <c r="E10" s="805" t="s">
        <v>144</v>
      </c>
      <c r="F10" s="165" t="s">
        <v>240</v>
      </c>
      <c r="G10" s="816">
        <f>'6.Inki'!M116+'7.Önk.műk.'!M471</f>
        <v>34350</v>
      </c>
    </row>
    <row r="11" spans="1:7" ht="16.5">
      <c r="A11" s="163">
        <v>6</v>
      </c>
      <c r="B11" s="138"/>
      <c r="C11" s="804"/>
      <c r="D11" s="802"/>
      <c r="E11" s="805" t="s">
        <v>145</v>
      </c>
      <c r="F11" s="167" t="s">
        <v>241</v>
      </c>
      <c r="G11" s="816">
        <f>'6.Inki'!N116+'7.Önk.műk.'!N471</f>
        <v>2606027</v>
      </c>
    </row>
    <row r="12" spans="1:7" ht="16.5">
      <c r="A12" s="163">
        <v>7</v>
      </c>
      <c r="B12" s="138"/>
      <c r="C12" s="804"/>
      <c r="D12" s="802"/>
      <c r="E12" s="805" t="s">
        <v>242</v>
      </c>
      <c r="F12" s="167" t="s">
        <v>799</v>
      </c>
      <c r="G12" s="816">
        <f>'3.Onki'!J15+'3.Onki'!J25</f>
        <v>255109</v>
      </c>
    </row>
    <row r="13" spans="1:7" s="1" customFormat="1" ht="24.75" customHeight="1">
      <c r="A13" s="163">
        <v>8</v>
      </c>
      <c r="B13" s="806"/>
      <c r="C13" s="807" t="s">
        <v>243</v>
      </c>
      <c r="D13" s="808">
        <f>SUM(D7:D12)</f>
        <v>12977517</v>
      </c>
      <c r="E13" s="809"/>
      <c r="F13" s="807" t="s">
        <v>244</v>
      </c>
      <c r="G13" s="810">
        <f>SUM(G7:G12)</f>
        <v>13266164</v>
      </c>
    </row>
    <row r="14" spans="1:7" ht="23.25" customHeight="1">
      <c r="A14" s="163">
        <v>9</v>
      </c>
      <c r="B14" s="811"/>
      <c r="C14" s="225" t="s">
        <v>245</v>
      </c>
      <c r="D14" s="847"/>
      <c r="E14" s="812"/>
      <c r="F14" s="225" t="s">
        <v>246</v>
      </c>
      <c r="G14" s="857"/>
    </row>
    <row r="15" spans="1:7" ht="16.5">
      <c r="A15" s="163">
        <v>10</v>
      </c>
      <c r="B15" s="135" t="s">
        <v>135</v>
      </c>
      <c r="C15" s="813" t="s">
        <v>247</v>
      </c>
      <c r="D15" s="814">
        <f>'1.Onbe'!J34+'1.Onbe'!J38</f>
        <v>5273160</v>
      </c>
      <c r="E15" s="815" t="s">
        <v>135</v>
      </c>
      <c r="F15" s="813" t="s">
        <v>248</v>
      </c>
      <c r="G15" s="816">
        <f>'3.Onki'!J10+'3.Onki'!J27</f>
        <v>13178963</v>
      </c>
    </row>
    <row r="16" spans="1:7" ht="16.5">
      <c r="A16" s="163">
        <v>11</v>
      </c>
      <c r="B16" s="135" t="s">
        <v>142</v>
      </c>
      <c r="C16" s="813" t="s">
        <v>206</v>
      </c>
      <c r="D16" s="814">
        <f>'1.Onbe'!J39</f>
        <v>225000</v>
      </c>
      <c r="E16" s="815" t="s">
        <v>142</v>
      </c>
      <c r="F16" s="813" t="s">
        <v>174</v>
      </c>
      <c r="G16" s="816">
        <f>'3.Onki'!J28</f>
        <v>197022</v>
      </c>
    </row>
    <row r="17" spans="1:7" ht="16.5">
      <c r="A17" s="163">
        <v>12</v>
      </c>
      <c r="B17" s="135" t="s">
        <v>143</v>
      </c>
      <c r="C17" s="165" t="s">
        <v>209</v>
      </c>
      <c r="D17" s="814">
        <f>'1.Onbe'!J43+'1.Onbe'!J44</f>
        <v>150000</v>
      </c>
      <c r="E17" s="815" t="s">
        <v>143</v>
      </c>
      <c r="F17" s="813" t="s">
        <v>249</v>
      </c>
      <c r="G17" s="816">
        <f>'3.Onki'!J29</f>
        <v>564991</v>
      </c>
    </row>
    <row r="18" spans="1:7" ht="16.5">
      <c r="A18" s="163">
        <v>13</v>
      </c>
      <c r="B18" s="135"/>
      <c r="D18" s="814"/>
      <c r="E18" s="815" t="s">
        <v>144</v>
      </c>
      <c r="F18" s="813" t="s">
        <v>800</v>
      </c>
      <c r="G18" s="816">
        <f>'3.Onki'!J21</f>
        <v>289409</v>
      </c>
    </row>
    <row r="19" spans="1:7" s="1" customFormat="1" ht="24.75" customHeight="1" thickBot="1">
      <c r="A19" s="163">
        <v>14</v>
      </c>
      <c r="B19" s="817"/>
      <c r="C19" s="818" t="s">
        <v>250</v>
      </c>
      <c r="D19" s="848">
        <f>SUM(D15:D18)</f>
        <v>5648160</v>
      </c>
      <c r="E19" s="819"/>
      <c r="F19" s="818" t="s">
        <v>251</v>
      </c>
      <c r="G19" s="820">
        <f>SUM(G15:G18)</f>
        <v>14230385</v>
      </c>
    </row>
    <row r="20" spans="1:7" s="1" customFormat="1" ht="24.75" customHeight="1" thickBot="1" thickTop="1">
      <c r="A20" s="163">
        <v>15</v>
      </c>
      <c r="B20" s="821"/>
      <c r="C20" s="822" t="s">
        <v>212</v>
      </c>
      <c r="D20" s="849">
        <f>SUM(D13,D19)</f>
        <v>18625677</v>
      </c>
      <c r="E20" s="823"/>
      <c r="F20" s="822" t="s">
        <v>228</v>
      </c>
      <c r="G20" s="858">
        <f>SUM(G13,G19)</f>
        <v>27496549</v>
      </c>
    </row>
    <row r="21" spans="1:7" s="1" customFormat="1" ht="24.75" customHeight="1" thickTop="1">
      <c r="A21" s="163">
        <v>16</v>
      </c>
      <c r="B21" s="824"/>
      <c r="C21" s="225" t="s">
        <v>252</v>
      </c>
      <c r="D21" s="850"/>
      <c r="E21" s="825"/>
      <c r="F21" s="225" t="s">
        <v>253</v>
      </c>
      <c r="G21" s="859"/>
    </row>
    <row r="22" spans="1:7" s="1" customFormat="1" ht="16.5">
      <c r="A22" s="163">
        <v>17</v>
      </c>
      <c r="B22" s="29" t="s">
        <v>135</v>
      </c>
      <c r="C22" s="1" t="s">
        <v>254</v>
      </c>
      <c r="D22" s="850"/>
      <c r="E22" s="825" t="s">
        <v>135</v>
      </c>
      <c r="F22" s="1" t="s">
        <v>255</v>
      </c>
      <c r="G22" s="859">
        <v>0</v>
      </c>
    </row>
    <row r="23" spans="1:7" s="1" customFormat="1" ht="16.5">
      <c r="A23" s="163">
        <v>18</v>
      </c>
      <c r="B23" s="29" t="s">
        <v>142</v>
      </c>
      <c r="C23" s="1" t="s">
        <v>334</v>
      </c>
      <c r="D23" s="850">
        <f>'1.Onbe'!J52</f>
        <v>1315949</v>
      </c>
      <c r="E23" s="825" t="s">
        <v>142</v>
      </c>
      <c r="F23" s="1" t="s">
        <v>283</v>
      </c>
      <c r="G23" s="859">
        <f>'3.Onki'!J36</f>
        <v>96040</v>
      </c>
    </row>
    <row r="24" spans="1:7" s="1" customFormat="1" ht="16.5">
      <c r="A24" s="163">
        <v>19</v>
      </c>
      <c r="B24" s="29" t="s">
        <v>143</v>
      </c>
      <c r="C24" s="1" t="s">
        <v>282</v>
      </c>
      <c r="D24" s="850">
        <f>'1.Onbe'!J50</f>
        <v>0</v>
      </c>
      <c r="E24" s="825"/>
      <c r="G24" s="859"/>
    </row>
    <row r="25" spans="1:7" s="1" customFormat="1" ht="24.75" customHeight="1">
      <c r="A25" s="163">
        <v>20</v>
      </c>
      <c r="B25" s="824"/>
      <c r="C25" s="225" t="s">
        <v>256</v>
      </c>
      <c r="D25" s="850"/>
      <c r="E25" s="825"/>
      <c r="F25" s="225" t="s">
        <v>257</v>
      </c>
      <c r="G25" s="859"/>
    </row>
    <row r="26" spans="1:7" s="1" customFormat="1" ht="16.5">
      <c r="A26" s="163">
        <v>21</v>
      </c>
      <c r="B26" s="29" t="s">
        <v>144</v>
      </c>
      <c r="C26" s="1" t="s">
        <v>258</v>
      </c>
      <c r="D26" s="850">
        <f>'1.Onbe'!J63+'1.Onbe'!J62</f>
        <v>676488</v>
      </c>
      <c r="E26" s="825" t="s">
        <v>143</v>
      </c>
      <c r="F26" s="1" t="s">
        <v>259</v>
      </c>
      <c r="G26" s="859">
        <f>'3.Onki'!J38</f>
        <v>113595</v>
      </c>
    </row>
    <row r="27" spans="1:7" s="1" customFormat="1" ht="16.5">
      <c r="A27" s="163">
        <v>22</v>
      </c>
      <c r="B27" s="29" t="s">
        <v>145</v>
      </c>
      <c r="C27" s="1" t="s">
        <v>254</v>
      </c>
      <c r="D27" s="850"/>
      <c r="E27" s="825" t="s">
        <v>144</v>
      </c>
      <c r="F27" s="1" t="s">
        <v>255</v>
      </c>
      <c r="G27" s="859"/>
    </row>
    <row r="28" spans="1:7" s="1" customFormat="1" ht="16.5">
      <c r="A28" s="163">
        <v>23</v>
      </c>
      <c r="B28" s="29" t="s">
        <v>242</v>
      </c>
      <c r="C28" s="1" t="s">
        <v>334</v>
      </c>
      <c r="D28" s="850">
        <f>'1.Onbe'!J56</f>
        <v>7088070</v>
      </c>
      <c r="E28" s="825"/>
      <c r="G28" s="859"/>
    </row>
    <row r="29" spans="1:36" s="827" customFormat="1" ht="24.75" customHeight="1" thickBot="1">
      <c r="A29" s="163">
        <v>24</v>
      </c>
      <c r="B29" s="546"/>
      <c r="C29" s="322" t="s">
        <v>260</v>
      </c>
      <c r="D29" s="851">
        <f>SUM(D21:D28)</f>
        <v>9080507</v>
      </c>
      <c r="E29" s="826"/>
      <c r="F29" s="322" t="s">
        <v>261</v>
      </c>
      <c r="G29" s="860">
        <f>SUM(G21:G28)</f>
        <v>209635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7" s="1" customFormat="1" ht="30" customHeight="1" thickBot="1" thickTop="1">
      <c r="A30" s="163">
        <v>25</v>
      </c>
      <c r="B30" s="828"/>
      <c r="C30" s="322" t="s">
        <v>262</v>
      </c>
      <c r="D30" s="848">
        <f>SUM(D20,D29)</f>
        <v>27706184</v>
      </c>
      <c r="E30" s="829"/>
      <c r="F30" s="322" t="s">
        <v>263</v>
      </c>
      <c r="G30" s="820">
        <f>SUM(G20,G29)</f>
        <v>27706184</v>
      </c>
    </row>
    <row r="31" spans="1:7" s="1" customFormat="1" ht="18" thickTop="1">
      <c r="A31" s="163">
        <v>26</v>
      </c>
      <c r="B31" s="830"/>
      <c r="C31" s="831" t="s">
        <v>213</v>
      </c>
      <c r="D31" s="852">
        <f>+D20-G20</f>
        <v>-8870872</v>
      </c>
      <c r="E31" s="832"/>
      <c r="F31" s="833"/>
      <c r="G31" s="859"/>
    </row>
    <row r="32" spans="1:7" s="1" customFormat="1" ht="17.25">
      <c r="A32" s="163">
        <v>27</v>
      </c>
      <c r="B32" s="834"/>
      <c r="C32" s="835" t="s">
        <v>264</v>
      </c>
      <c r="D32" s="853">
        <f>+D13-G13</f>
        <v>-288647</v>
      </c>
      <c r="E32" s="832"/>
      <c r="F32" s="833"/>
      <c r="G32" s="859"/>
    </row>
    <row r="33" spans="1:7" s="1" customFormat="1" ht="17.25">
      <c r="A33" s="163">
        <v>28</v>
      </c>
      <c r="B33" s="834"/>
      <c r="C33" s="835" t="s">
        <v>265</v>
      </c>
      <c r="D33" s="853">
        <f>+D19-G19</f>
        <v>-8582225</v>
      </c>
      <c r="E33" s="832"/>
      <c r="F33" s="833"/>
      <c r="G33" s="859"/>
    </row>
    <row r="34" spans="1:7" s="1" customFormat="1" ht="17.25">
      <c r="A34" s="163">
        <v>29</v>
      </c>
      <c r="B34" s="834"/>
      <c r="C34" s="836" t="s">
        <v>266</v>
      </c>
      <c r="D34" s="853">
        <f>+D31-G29</f>
        <v>-9080507</v>
      </c>
      <c r="E34" s="832"/>
      <c r="F34" s="833"/>
      <c r="G34" s="859"/>
    </row>
    <row r="35" spans="1:7" s="1" customFormat="1" ht="32.25" customHeight="1">
      <c r="A35" s="163">
        <v>30</v>
      </c>
      <c r="B35" s="834"/>
      <c r="C35" s="837" t="s">
        <v>554</v>
      </c>
      <c r="D35" s="853">
        <f>D28+D23</f>
        <v>8404019</v>
      </c>
      <c r="E35" s="832"/>
      <c r="F35" s="833"/>
      <c r="G35" s="859"/>
    </row>
    <row r="36" spans="1:7" s="1" customFormat="1" ht="33.75" customHeight="1">
      <c r="A36" s="163">
        <v>31</v>
      </c>
      <c r="B36" s="838"/>
      <c r="C36" s="839" t="s">
        <v>555</v>
      </c>
      <c r="D36" s="854">
        <f>D26</f>
        <v>676488</v>
      </c>
      <c r="E36" s="840"/>
      <c r="F36" s="841"/>
      <c r="G36" s="861"/>
    </row>
    <row r="37" spans="1:7" ht="19.5" customHeight="1">
      <c r="A37" s="163">
        <v>32</v>
      </c>
      <c r="B37" s="842"/>
      <c r="C37" s="165" t="s">
        <v>267</v>
      </c>
      <c r="D37" s="855">
        <f>(D13+D22+D23+D24)/D30</f>
        <v>0.5158944299222152</v>
      </c>
      <c r="E37" s="843"/>
      <c r="F37" s="165" t="s">
        <v>268</v>
      </c>
      <c r="G37" s="862">
        <f>(G13+G22+G23)/G30</f>
        <v>0.48228236699792365</v>
      </c>
    </row>
    <row r="38" spans="1:7" ht="19.5" customHeight="1" thickBot="1">
      <c r="A38" s="163">
        <v>33</v>
      </c>
      <c r="B38" s="844"/>
      <c r="C38" s="845" t="s">
        <v>269</v>
      </c>
      <c r="D38" s="856">
        <f>(D19+D26+D27+D28)/D30</f>
        <v>0.4841055700777848</v>
      </c>
      <c r="E38" s="846"/>
      <c r="F38" s="845" t="s">
        <v>270</v>
      </c>
      <c r="G38" s="863">
        <f>(G19+G26+G27)/G30</f>
        <v>0.5177176330020764</v>
      </c>
    </row>
    <row r="39" ht="16.5">
      <c r="F39" s="165" t="s">
        <v>271</v>
      </c>
    </row>
  </sheetData>
  <sheetProtection/>
  <mergeCells count="3">
    <mergeCell ref="B1:C1"/>
    <mergeCell ref="B2:G2"/>
    <mergeCell ref="B3:G3"/>
  </mergeCells>
  <printOptions horizontalCentered="1" vertic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4"/>
  <sheetViews>
    <sheetView view="pageBreakPreview" zoomScaleSheetLayoutView="100" zoomScalePageLayoutView="0" workbookViewId="0" topLeftCell="A1">
      <selection activeCell="B1" sqref="B1:D1"/>
    </sheetView>
  </sheetViews>
  <sheetFormatPr defaultColWidth="31.25390625" defaultRowHeight="12.75"/>
  <cols>
    <col min="1" max="1" width="3.75390625" style="145" customWidth="1"/>
    <col min="2" max="2" width="4.75390625" style="21" customWidth="1"/>
    <col min="3" max="3" width="50.75390625" style="41" customWidth="1"/>
    <col min="4" max="6" width="13.75390625" style="23" customWidth="1"/>
    <col min="7" max="7" width="30.75390625" style="24" customWidth="1"/>
    <col min="8" max="8" width="12.125" style="25" customWidth="1"/>
    <col min="9" max="9" width="12.875" style="25" customWidth="1"/>
    <col min="10" max="16384" width="31.25390625" style="25" customWidth="1"/>
  </cols>
  <sheetData>
    <row r="1" spans="2:5" ht="16.5">
      <c r="B1" s="1319" t="s">
        <v>983</v>
      </c>
      <c r="C1" s="1319"/>
      <c r="D1" s="1319"/>
      <c r="E1" s="22"/>
    </row>
    <row r="2" spans="3:7" ht="24.75" customHeight="1">
      <c r="C2" s="1320" t="s">
        <v>127</v>
      </c>
      <c r="D2" s="1320"/>
      <c r="E2" s="1320"/>
      <c r="F2" s="1320"/>
      <c r="G2" s="1320"/>
    </row>
    <row r="3" spans="2:7" ht="24.75" customHeight="1">
      <c r="B3" s="1320" t="s">
        <v>750</v>
      </c>
      <c r="C3" s="1320"/>
      <c r="D3" s="1320"/>
      <c r="E3" s="1320"/>
      <c r="F3" s="1320"/>
      <c r="G3" s="1320"/>
    </row>
    <row r="4" spans="1:7" s="147" customFormat="1" ht="18" customHeight="1" thickBot="1">
      <c r="A4" s="145"/>
      <c r="B4" s="144" t="s">
        <v>1</v>
      </c>
      <c r="C4" s="146" t="s">
        <v>3</v>
      </c>
      <c r="D4" s="24" t="s">
        <v>2</v>
      </c>
      <c r="E4" s="24" t="s">
        <v>4</v>
      </c>
      <c r="F4" s="24" t="s">
        <v>5</v>
      </c>
      <c r="G4" s="24" t="s">
        <v>16</v>
      </c>
    </row>
    <row r="5" spans="2:7" ht="50.25" thickBot="1">
      <c r="B5" s="26" t="s">
        <v>19</v>
      </c>
      <c r="C5" s="27" t="s">
        <v>6</v>
      </c>
      <c r="D5" s="788" t="s">
        <v>563</v>
      </c>
      <c r="E5" s="788" t="s">
        <v>128</v>
      </c>
      <c r="F5" s="788" t="s">
        <v>703</v>
      </c>
      <c r="G5" s="28" t="s">
        <v>129</v>
      </c>
    </row>
    <row r="6" spans="1:7" s="137" customFormat="1" ht="21.75" customHeight="1" thickTop="1">
      <c r="A6" s="144">
        <v>1</v>
      </c>
      <c r="B6" s="138">
        <v>1</v>
      </c>
      <c r="C6" s="929" t="s">
        <v>339</v>
      </c>
      <c r="D6" s="789">
        <v>38</v>
      </c>
      <c r="E6" s="789"/>
      <c r="F6" s="789">
        <f>SUM(D6:E6)</f>
        <v>38</v>
      </c>
      <c r="G6" s="150"/>
    </row>
    <row r="7" spans="1:7" s="139" customFormat="1" ht="21.75" customHeight="1">
      <c r="A7" s="144">
        <v>2</v>
      </c>
      <c r="B7" s="138"/>
      <c r="C7" s="140" t="s">
        <v>272</v>
      </c>
      <c r="D7" s="790">
        <v>0</v>
      </c>
      <c r="E7" s="790"/>
      <c r="F7" s="790">
        <f>SUM(D7:E7)</f>
        <v>0</v>
      </c>
      <c r="G7" s="151"/>
    </row>
    <row r="8" spans="1:7" s="137" customFormat="1" ht="21.75" customHeight="1">
      <c r="A8" s="144">
        <v>3</v>
      </c>
      <c r="B8" s="138">
        <v>2</v>
      </c>
      <c r="C8" s="929" t="s">
        <v>338</v>
      </c>
      <c r="D8" s="789">
        <v>70</v>
      </c>
      <c r="E8" s="789"/>
      <c r="F8" s="789">
        <f>SUM(D8:E8)</f>
        <v>70</v>
      </c>
      <c r="G8" s="150"/>
    </row>
    <row r="9" spans="1:7" s="139" customFormat="1" ht="21.75" customHeight="1">
      <c r="A9" s="144">
        <v>4</v>
      </c>
      <c r="B9" s="138"/>
      <c r="C9" s="140" t="s">
        <v>272</v>
      </c>
      <c r="D9" s="790">
        <v>0</v>
      </c>
      <c r="E9" s="790"/>
      <c r="F9" s="790">
        <f aca="true" t="shared" si="0" ref="F9:F36">SUM(D9:E9)</f>
        <v>0</v>
      </c>
      <c r="G9" s="152"/>
    </row>
    <row r="10" spans="1:7" s="137" customFormat="1" ht="21.75" customHeight="1">
      <c r="A10" s="144">
        <v>5</v>
      </c>
      <c r="B10" s="138">
        <v>3</v>
      </c>
      <c r="C10" s="929" t="s">
        <v>284</v>
      </c>
      <c r="D10" s="789">
        <v>83.5</v>
      </c>
      <c r="E10" s="789"/>
      <c r="F10" s="789">
        <f t="shared" si="0"/>
        <v>83.5</v>
      </c>
      <c r="G10" s="150"/>
    </row>
    <row r="11" spans="1:7" s="139" customFormat="1" ht="21.75" customHeight="1">
      <c r="A11" s="144">
        <v>6</v>
      </c>
      <c r="B11" s="138"/>
      <c r="C11" s="140" t="s">
        <v>272</v>
      </c>
      <c r="D11" s="790">
        <v>0</v>
      </c>
      <c r="E11" s="790"/>
      <c r="F11" s="790">
        <f t="shared" si="0"/>
        <v>0</v>
      </c>
      <c r="G11" s="151"/>
    </row>
    <row r="12" spans="1:7" s="137" customFormat="1" ht="21.75" customHeight="1">
      <c r="A12" s="144">
        <v>7</v>
      </c>
      <c r="B12" s="138">
        <v>4</v>
      </c>
      <c r="C12" s="929" t="s">
        <v>285</v>
      </c>
      <c r="D12" s="789">
        <v>60</v>
      </c>
      <c r="E12" s="789"/>
      <c r="F12" s="789">
        <f t="shared" si="0"/>
        <v>60</v>
      </c>
      <c r="G12" s="150"/>
    </row>
    <row r="13" spans="1:7" s="139" customFormat="1" ht="21.75" customHeight="1">
      <c r="A13" s="144">
        <v>8</v>
      </c>
      <c r="B13" s="138"/>
      <c r="C13" s="140" t="s">
        <v>272</v>
      </c>
      <c r="D13" s="790">
        <v>0</v>
      </c>
      <c r="E13" s="790"/>
      <c r="F13" s="790">
        <f t="shared" si="0"/>
        <v>0</v>
      </c>
      <c r="G13" s="151"/>
    </row>
    <row r="14" spans="1:7" s="137" customFormat="1" ht="21.75" customHeight="1">
      <c r="A14" s="144">
        <v>9</v>
      </c>
      <c r="B14" s="138">
        <v>5</v>
      </c>
      <c r="C14" s="929" t="s">
        <v>286</v>
      </c>
      <c r="D14" s="789">
        <v>61.5</v>
      </c>
      <c r="E14" s="789"/>
      <c r="F14" s="789">
        <f t="shared" si="0"/>
        <v>61.5</v>
      </c>
      <c r="G14" s="150"/>
    </row>
    <row r="15" spans="1:7" s="139" customFormat="1" ht="21.75" customHeight="1">
      <c r="A15" s="144">
        <v>10</v>
      </c>
      <c r="B15" s="138"/>
      <c r="C15" s="140" t="s">
        <v>272</v>
      </c>
      <c r="D15" s="790">
        <v>0</v>
      </c>
      <c r="E15" s="790"/>
      <c r="F15" s="790">
        <f t="shared" si="0"/>
        <v>0</v>
      </c>
      <c r="G15" s="151"/>
    </row>
    <row r="16" spans="1:7" s="137" customFormat="1" ht="21.75" customHeight="1">
      <c r="A16" s="144">
        <v>11</v>
      </c>
      <c r="B16" s="138">
        <v>6</v>
      </c>
      <c r="C16" s="929" t="s">
        <v>287</v>
      </c>
      <c r="D16" s="789">
        <v>31</v>
      </c>
      <c r="E16" s="789"/>
      <c r="F16" s="789">
        <f t="shared" si="0"/>
        <v>31</v>
      </c>
      <c r="G16" s="150"/>
    </row>
    <row r="17" spans="1:7" s="139" customFormat="1" ht="21.75" customHeight="1">
      <c r="A17" s="144">
        <v>12</v>
      </c>
      <c r="B17" s="138"/>
      <c r="C17" s="140" t="s">
        <v>272</v>
      </c>
      <c r="D17" s="790">
        <v>0.92</v>
      </c>
      <c r="E17" s="790">
        <v>1.08</v>
      </c>
      <c r="F17" s="790">
        <f t="shared" si="0"/>
        <v>2</v>
      </c>
      <c r="G17" s="151"/>
    </row>
    <row r="18" spans="1:7" s="137" customFormat="1" ht="33">
      <c r="A18" s="144">
        <v>13</v>
      </c>
      <c r="B18" s="138">
        <v>7</v>
      </c>
      <c r="C18" s="931" t="s">
        <v>442</v>
      </c>
      <c r="D18" s="789">
        <v>214.5</v>
      </c>
      <c r="E18" s="789">
        <v>-10.5</v>
      </c>
      <c r="F18" s="789">
        <f t="shared" si="0"/>
        <v>204</v>
      </c>
      <c r="G18" s="1026" t="s">
        <v>919</v>
      </c>
    </row>
    <row r="19" spans="1:7" s="139" customFormat="1" ht="21.75" customHeight="1">
      <c r="A19" s="144">
        <v>14</v>
      </c>
      <c r="B19" s="138"/>
      <c r="C19" s="140" t="s">
        <v>272</v>
      </c>
      <c r="D19" s="790">
        <v>0</v>
      </c>
      <c r="E19" s="790"/>
      <c r="F19" s="790">
        <f t="shared" si="0"/>
        <v>0</v>
      </c>
      <c r="G19" s="151"/>
    </row>
    <row r="20" spans="1:7" ht="33" customHeight="1">
      <c r="A20" s="144">
        <v>15</v>
      </c>
      <c r="B20" s="138">
        <v>8</v>
      </c>
      <c r="C20" s="930" t="s">
        <v>130</v>
      </c>
      <c r="D20" s="789">
        <v>13.25</v>
      </c>
      <c r="E20" s="789"/>
      <c r="F20" s="789">
        <f t="shared" si="0"/>
        <v>13.25</v>
      </c>
      <c r="G20" s="153"/>
    </row>
    <row r="21" spans="1:7" s="139" customFormat="1" ht="21.75" customHeight="1">
      <c r="A21" s="144">
        <v>16</v>
      </c>
      <c r="B21" s="138"/>
      <c r="C21" s="140" t="s">
        <v>272</v>
      </c>
      <c r="D21" s="790">
        <v>0</v>
      </c>
      <c r="E21" s="790"/>
      <c r="F21" s="790">
        <f>SUM(D21:E21)</f>
        <v>0</v>
      </c>
      <c r="G21" s="151"/>
    </row>
    <row r="22" spans="1:7" ht="33" customHeight="1">
      <c r="A22" s="144">
        <v>17</v>
      </c>
      <c r="B22" s="138">
        <v>9</v>
      </c>
      <c r="C22" s="930" t="s">
        <v>704</v>
      </c>
      <c r="D22" s="789">
        <v>0</v>
      </c>
      <c r="E22" s="789">
        <v>63</v>
      </c>
      <c r="F22" s="789">
        <f>SUM(D22:E22)</f>
        <v>63</v>
      </c>
      <c r="G22" s="153"/>
    </row>
    <row r="23" spans="1:7" s="139" customFormat="1" ht="21.75" customHeight="1">
      <c r="A23" s="144">
        <v>18</v>
      </c>
      <c r="B23" s="138"/>
      <c r="C23" s="140" t="s">
        <v>272</v>
      </c>
      <c r="D23" s="790">
        <v>0</v>
      </c>
      <c r="E23" s="790">
        <v>0.16</v>
      </c>
      <c r="F23" s="790">
        <f>SUM(D23:E23)</f>
        <v>0.16</v>
      </c>
      <c r="G23" s="151" t="s">
        <v>707</v>
      </c>
    </row>
    <row r="24" spans="1:7" ht="21.75" customHeight="1">
      <c r="A24" s="144">
        <v>19</v>
      </c>
      <c r="B24" s="135">
        <v>10</v>
      </c>
      <c r="C24" s="927" t="s">
        <v>705</v>
      </c>
      <c r="D24" s="30">
        <v>24.25</v>
      </c>
      <c r="E24" s="30"/>
      <c r="F24" s="30">
        <f t="shared" si="0"/>
        <v>24.25</v>
      </c>
      <c r="G24" s="153"/>
    </row>
    <row r="25" spans="1:7" ht="33" customHeight="1">
      <c r="A25" s="144">
        <v>20</v>
      </c>
      <c r="B25" s="138">
        <v>11</v>
      </c>
      <c r="C25" s="930" t="s">
        <v>671</v>
      </c>
      <c r="D25" s="30">
        <v>22</v>
      </c>
      <c r="E25" s="30"/>
      <c r="F25" s="30">
        <f t="shared" si="0"/>
        <v>22</v>
      </c>
      <c r="G25" s="153"/>
    </row>
    <row r="26" spans="1:7" s="137" customFormat="1" ht="21.75" customHeight="1">
      <c r="A26" s="144">
        <v>21</v>
      </c>
      <c r="B26" s="135">
        <v>12</v>
      </c>
      <c r="C26" s="136" t="s">
        <v>26</v>
      </c>
      <c r="D26" s="789">
        <v>50.5</v>
      </c>
      <c r="E26" s="789"/>
      <c r="F26" s="789">
        <f t="shared" si="0"/>
        <v>50.5</v>
      </c>
      <c r="G26" s="150"/>
    </row>
    <row r="27" spans="1:7" s="139" customFormat="1" ht="21.75" customHeight="1">
      <c r="A27" s="144">
        <v>22</v>
      </c>
      <c r="B27" s="138"/>
      <c r="C27" s="140" t="s">
        <v>272</v>
      </c>
      <c r="D27" s="790">
        <v>0</v>
      </c>
      <c r="E27" s="790"/>
      <c r="F27" s="790">
        <f t="shared" si="0"/>
        <v>0</v>
      </c>
      <c r="G27" s="151"/>
    </row>
    <row r="28" spans="1:7" s="137" customFormat="1" ht="27.75" customHeight="1">
      <c r="A28" s="144">
        <v>23</v>
      </c>
      <c r="B28" s="135">
        <v>13</v>
      </c>
      <c r="C28" s="136" t="s">
        <v>36</v>
      </c>
      <c r="D28" s="789">
        <v>52</v>
      </c>
      <c r="E28" s="789"/>
      <c r="F28" s="789">
        <f t="shared" si="0"/>
        <v>52</v>
      </c>
      <c r="G28" s="156"/>
    </row>
    <row r="29" spans="1:7" s="139" customFormat="1" ht="21.75" customHeight="1">
      <c r="A29" s="144">
        <v>24</v>
      </c>
      <c r="B29" s="138"/>
      <c r="C29" s="140" t="s">
        <v>272</v>
      </c>
      <c r="D29" s="790">
        <v>4</v>
      </c>
      <c r="E29" s="790">
        <v>-4</v>
      </c>
      <c r="F29" s="790">
        <f t="shared" si="0"/>
        <v>0</v>
      </c>
      <c r="G29" s="151"/>
    </row>
    <row r="30" spans="1:7" s="139" customFormat="1" ht="34.5">
      <c r="A30" s="144">
        <v>25</v>
      </c>
      <c r="B30" s="138"/>
      <c r="C30" s="140" t="s">
        <v>941</v>
      </c>
      <c r="D30" s="790">
        <v>8</v>
      </c>
      <c r="E30" s="790">
        <v>-4</v>
      </c>
      <c r="F30" s="790">
        <f t="shared" si="0"/>
        <v>4</v>
      </c>
      <c r="G30" s="156" t="s">
        <v>738</v>
      </c>
    </row>
    <row r="31" spans="1:7" s="139" customFormat="1" ht="34.5">
      <c r="A31" s="144">
        <v>26</v>
      </c>
      <c r="B31" s="138"/>
      <c r="C31" s="140" t="s">
        <v>942</v>
      </c>
      <c r="D31" s="790"/>
      <c r="E31" s="790">
        <v>6</v>
      </c>
      <c r="F31" s="790">
        <f t="shared" si="0"/>
        <v>6</v>
      </c>
      <c r="G31" s="156" t="s">
        <v>739</v>
      </c>
    </row>
    <row r="32" spans="1:7" ht="21.75" customHeight="1">
      <c r="A32" s="144">
        <v>27</v>
      </c>
      <c r="B32" s="135">
        <v>14</v>
      </c>
      <c r="C32" s="927" t="s">
        <v>679</v>
      </c>
      <c r="D32" s="789">
        <v>20.5</v>
      </c>
      <c r="E32" s="789"/>
      <c r="F32" s="789">
        <f t="shared" si="0"/>
        <v>20.5</v>
      </c>
      <c r="G32" s="153"/>
    </row>
    <row r="33" spans="1:7" s="139" customFormat="1" ht="21.75" customHeight="1">
      <c r="A33" s="144">
        <v>28</v>
      </c>
      <c r="B33" s="138"/>
      <c r="C33" s="140" t="s">
        <v>272</v>
      </c>
      <c r="D33" s="790">
        <v>1</v>
      </c>
      <c r="E33" s="790">
        <v>1</v>
      </c>
      <c r="F33" s="790">
        <f t="shared" si="0"/>
        <v>2</v>
      </c>
      <c r="G33" s="151"/>
    </row>
    <row r="34" spans="1:7" s="137" customFormat="1" ht="21.75" customHeight="1">
      <c r="A34" s="144">
        <v>29</v>
      </c>
      <c r="B34" s="135">
        <v>15</v>
      </c>
      <c r="C34" s="136" t="s">
        <v>165</v>
      </c>
      <c r="D34" s="789">
        <v>102</v>
      </c>
      <c r="E34" s="789"/>
      <c r="F34" s="789">
        <f t="shared" si="0"/>
        <v>102</v>
      </c>
      <c r="G34" s="150"/>
    </row>
    <row r="35" spans="1:7" s="139" customFormat="1" ht="21.75" customHeight="1">
      <c r="A35" s="144">
        <v>30</v>
      </c>
      <c r="B35" s="138"/>
      <c r="C35" s="140" t="s">
        <v>272</v>
      </c>
      <c r="D35" s="790">
        <v>0</v>
      </c>
      <c r="E35" s="790"/>
      <c r="F35" s="790">
        <f t="shared" si="0"/>
        <v>0</v>
      </c>
      <c r="G35" s="151"/>
    </row>
    <row r="36" spans="1:7" ht="21.75" customHeight="1" thickBot="1">
      <c r="A36" s="144">
        <v>31</v>
      </c>
      <c r="B36" s="928">
        <v>16</v>
      </c>
      <c r="C36" s="1115" t="s">
        <v>288</v>
      </c>
      <c r="D36" s="1116">
        <v>49.25</v>
      </c>
      <c r="E36" s="1116">
        <v>4</v>
      </c>
      <c r="F36" s="1116">
        <f t="shared" si="0"/>
        <v>53.25</v>
      </c>
      <c r="G36" s="1117" t="s">
        <v>706</v>
      </c>
    </row>
    <row r="37" spans="1:7" ht="30" customHeight="1" thickBot="1" thickTop="1">
      <c r="A37" s="144">
        <v>32</v>
      </c>
      <c r="B37" s="33"/>
      <c r="C37" s="34" t="s">
        <v>131</v>
      </c>
      <c r="D37" s="791">
        <f>SUM(D6:D36)</f>
        <v>906.1700000000001</v>
      </c>
      <c r="E37" s="791">
        <f>SUM(E6:E36)</f>
        <v>56.739999999999995</v>
      </c>
      <c r="F37" s="791">
        <f>SUM(F6:F36)</f>
        <v>962.91</v>
      </c>
      <c r="G37" s="154"/>
    </row>
    <row r="38" spans="1:7" ht="21.75" customHeight="1">
      <c r="A38" s="144">
        <v>33</v>
      </c>
      <c r="B38" s="135">
        <v>17</v>
      </c>
      <c r="C38" s="927" t="s">
        <v>27</v>
      </c>
      <c r="D38" s="30">
        <v>198</v>
      </c>
      <c r="E38" s="30"/>
      <c r="F38" s="30">
        <f>D38+E38</f>
        <v>198</v>
      </c>
      <c r="G38" s="153"/>
    </row>
    <row r="39" spans="1:7" ht="21.75" customHeight="1">
      <c r="A39" s="144">
        <v>34</v>
      </c>
      <c r="B39" s="135">
        <v>18</v>
      </c>
      <c r="C39" s="927" t="s">
        <v>132</v>
      </c>
      <c r="D39" s="1"/>
      <c r="E39" s="1"/>
      <c r="F39" s="1"/>
      <c r="G39" s="155" t="s">
        <v>271</v>
      </c>
    </row>
    <row r="40" spans="1:7" ht="21.75" customHeight="1">
      <c r="A40" s="144">
        <v>35</v>
      </c>
      <c r="B40" s="29"/>
      <c r="C40" s="244" t="s">
        <v>355</v>
      </c>
      <c r="D40" s="30">
        <v>3</v>
      </c>
      <c r="E40" s="30"/>
      <c r="F40" s="30">
        <f>D40+E40</f>
        <v>3</v>
      </c>
      <c r="G40" s="155"/>
    </row>
    <row r="41" spans="1:7" s="139" customFormat="1" ht="21.75" customHeight="1" thickBot="1">
      <c r="A41" s="144">
        <v>36</v>
      </c>
      <c r="B41" s="138"/>
      <c r="C41" s="140" t="s">
        <v>314</v>
      </c>
      <c r="D41" s="790">
        <v>12.36</v>
      </c>
      <c r="E41" s="790">
        <v>-2.48</v>
      </c>
      <c r="F41" s="790">
        <f>D41+E41</f>
        <v>9.879999999999999</v>
      </c>
      <c r="G41" s="156"/>
    </row>
    <row r="42" spans="1:7" ht="30" customHeight="1">
      <c r="A42" s="144">
        <v>37</v>
      </c>
      <c r="B42" s="923"/>
      <c r="C42" s="924" t="s">
        <v>14</v>
      </c>
      <c r="D42" s="925">
        <f>SUM(D37:D41)</f>
        <v>1119.53</v>
      </c>
      <c r="E42" s="925">
        <f>SUM(E37:E41)</f>
        <v>54.26</v>
      </c>
      <c r="F42" s="925">
        <f>SUM(F37:F41)</f>
        <v>1173.79</v>
      </c>
      <c r="G42" s="926"/>
    </row>
    <row r="43" spans="1:7" ht="16.5" customHeight="1">
      <c r="A43" s="144">
        <v>38</v>
      </c>
      <c r="B43" s="29"/>
      <c r="C43" s="31" t="s">
        <v>133</v>
      </c>
      <c r="D43" s="30"/>
      <c r="E43" s="30"/>
      <c r="F43" s="30"/>
      <c r="G43" s="153"/>
    </row>
    <row r="44" spans="1:7" ht="16.5" customHeight="1" thickBot="1">
      <c r="A44" s="144">
        <v>39</v>
      </c>
      <c r="B44" s="33"/>
      <c r="C44" s="141" t="s">
        <v>314</v>
      </c>
      <c r="D44" s="792">
        <f>+D7+D9+D11+D13+D15+D17+D19+D21+D27+D29+D33+D35+D41</f>
        <v>18.28</v>
      </c>
      <c r="E44" s="792">
        <f>+E7+E9+E11+E13+E15+E17+E19+E21+E27+E29+E33+E35+E41</f>
        <v>-4.4</v>
      </c>
      <c r="F44" s="792">
        <f>+F7+F9+F11+F13+F15+F17+F19+F21+F27+F29+F33+F35+F41</f>
        <v>13.879999999999999</v>
      </c>
      <c r="G44" s="157"/>
    </row>
    <row r="46" spans="3:7" ht="16.5">
      <c r="C46" s="35"/>
      <c r="D46" s="30"/>
      <c r="E46" s="30"/>
      <c r="F46" s="30"/>
      <c r="G46" s="158"/>
    </row>
    <row r="47" spans="3:7" ht="16.5">
      <c r="C47" s="36"/>
      <c r="D47" s="37"/>
      <c r="E47" s="37"/>
      <c r="F47" s="37"/>
      <c r="G47" s="158"/>
    </row>
    <row r="48" spans="3:7" ht="16.5">
      <c r="C48" s="36"/>
      <c r="D48" s="37"/>
      <c r="E48" s="37"/>
      <c r="F48" s="37"/>
      <c r="G48" s="158"/>
    </row>
    <row r="49" spans="3:7" ht="16.5">
      <c r="C49" s="36"/>
      <c r="D49" s="37"/>
      <c r="E49" s="37"/>
      <c r="F49" s="37"/>
      <c r="G49" s="158"/>
    </row>
    <row r="50" spans="3:7" ht="16.5">
      <c r="C50" s="35"/>
      <c r="D50" s="30"/>
      <c r="E50" s="30"/>
      <c r="F50" s="30"/>
      <c r="G50" s="158"/>
    </row>
    <row r="51" spans="3:7" ht="16.5">
      <c r="C51" s="35"/>
      <c r="D51" s="30"/>
      <c r="E51" s="30"/>
      <c r="F51" s="30"/>
      <c r="G51" s="158"/>
    </row>
    <row r="52" spans="3:7" ht="16.5">
      <c r="C52" s="35"/>
      <c r="D52" s="30"/>
      <c r="E52" s="30"/>
      <c r="F52" s="30"/>
      <c r="G52" s="158"/>
    </row>
    <row r="55" spans="1:7" s="32" customFormat="1" ht="17.25">
      <c r="A55" s="520"/>
      <c r="B55" s="1104"/>
      <c r="C55" s="38"/>
      <c r="D55" s="39"/>
      <c r="E55" s="39"/>
      <c r="F55" s="39"/>
      <c r="G55" s="159"/>
    </row>
    <row r="57" spans="1:7" s="32" customFormat="1" ht="17.25">
      <c r="A57" s="520"/>
      <c r="B57" s="1104"/>
      <c r="C57" s="38"/>
      <c r="D57" s="39"/>
      <c r="E57" s="39"/>
      <c r="F57" s="39"/>
      <c r="G57" s="159"/>
    </row>
    <row r="60" spans="1:7" s="32" customFormat="1" ht="17.25">
      <c r="A60" s="520"/>
      <c r="B60" s="1104"/>
      <c r="C60" s="38"/>
      <c r="D60" s="39"/>
      <c r="E60" s="39"/>
      <c r="F60" s="39"/>
      <c r="G60" s="159"/>
    </row>
    <row r="78" spans="1:7" s="32" customFormat="1" ht="17.25">
      <c r="A78" s="520"/>
      <c r="B78" s="1104"/>
      <c r="C78" s="38"/>
      <c r="D78" s="39"/>
      <c r="E78" s="39"/>
      <c r="F78" s="39"/>
      <c r="G78" s="159"/>
    </row>
    <row r="87" ht="16.5">
      <c r="D87" s="40"/>
    </row>
    <row r="88" ht="16.5">
      <c r="D88" s="40"/>
    </row>
    <row r="89" ht="16.5">
      <c r="D89" s="40"/>
    </row>
    <row r="90" ht="16.5">
      <c r="D90" s="40"/>
    </row>
    <row r="91" ht="16.5">
      <c r="D91" s="40"/>
    </row>
    <row r="92" ht="16.5">
      <c r="D92" s="40"/>
    </row>
    <row r="93" ht="16.5">
      <c r="D93" s="40"/>
    </row>
    <row r="94" ht="16.5">
      <c r="D94" s="40"/>
    </row>
  </sheetData>
  <sheetProtection/>
  <mergeCells count="3">
    <mergeCell ref="B1:D1"/>
    <mergeCell ref="C2:G2"/>
    <mergeCell ref="B3:G3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scale="70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4.375" style="593" customWidth="1"/>
    <col min="2" max="2" width="63.00390625" style="1000" customWidth="1"/>
    <col min="3" max="6" width="15.25390625" style="986" customWidth="1"/>
    <col min="7" max="7" width="15.25390625" style="986" hidden="1" customWidth="1"/>
    <col min="8" max="249" width="9.125" style="624" customWidth="1"/>
    <col min="250" max="250" width="3.75390625" style="624" customWidth="1"/>
    <col min="251" max="251" width="58.75390625" style="624" customWidth="1"/>
    <col min="252" max="255" width="15.25390625" style="624" customWidth="1"/>
    <col min="256" max="16384" width="9.125" style="624" customWidth="1"/>
  </cols>
  <sheetData>
    <row r="1" spans="1:7" ht="17.25">
      <c r="A1" s="1188"/>
      <c r="B1" s="1325" t="s">
        <v>984</v>
      </c>
      <c r="C1" s="1325"/>
      <c r="D1" s="624"/>
      <c r="E1" s="624"/>
      <c r="F1" s="624"/>
      <c r="G1" s="624"/>
    </row>
    <row r="2" spans="1:7" ht="16.5">
      <c r="A2" s="1087"/>
      <c r="B2" s="103"/>
      <c r="C2" s="1088"/>
      <c r="D2" s="1088"/>
      <c r="E2" s="1088"/>
      <c r="F2" s="1088"/>
      <c r="G2" s="1088"/>
    </row>
    <row r="3" spans="1:7" ht="17.25">
      <c r="A3" s="1334" t="s">
        <v>970</v>
      </c>
      <c r="B3" s="1334"/>
      <c r="C3" s="1334"/>
      <c r="D3" s="1334"/>
      <c r="E3" s="1334"/>
      <c r="F3" s="1334"/>
      <c r="G3" s="624"/>
    </row>
    <row r="4" spans="1:7" ht="17.25">
      <c r="A4" s="1335" t="s">
        <v>378</v>
      </c>
      <c r="B4" s="1335"/>
      <c r="C4" s="1335"/>
      <c r="D4" s="1335"/>
      <c r="E4" s="1335"/>
      <c r="F4" s="1335"/>
      <c r="G4" s="624"/>
    </row>
    <row r="5" spans="2:6" ht="17.25">
      <c r="B5" s="1187"/>
      <c r="E5" s="987"/>
      <c r="F5" s="987" t="s">
        <v>0</v>
      </c>
    </row>
    <row r="6" spans="1:7" s="593" customFormat="1" ht="17.25" thickBot="1">
      <c r="A6" s="988"/>
      <c r="B6" s="988" t="s">
        <v>1</v>
      </c>
      <c r="C6" s="593" t="s">
        <v>3</v>
      </c>
      <c r="D6" s="593" t="s">
        <v>2</v>
      </c>
      <c r="E6" s="593" t="s">
        <v>4</v>
      </c>
      <c r="F6" s="593" t="s">
        <v>5</v>
      </c>
      <c r="G6" s="593" t="s">
        <v>4</v>
      </c>
    </row>
    <row r="7" spans="1:7" s="989" customFormat="1" ht="34.5" customHeight="1">
      <c r="A7" s="1326" t="s">
        <v>379</v>
      </c>
      <c r="B7" s="1328" t="s">
        <v>6</v>
      </c>
      <c r="C7" s="1330" t="s">
        <v>666</v>
      </c>
      <c r="D7" s="1330" t="s">
        <v>967</v>
      </c>
      <c r="E7" s="1332" t="s">
        <v>968</v>
      </c>
      <c r="F7" s="1321" t="s">
        <v>969</v>
      </c>
      <c r="G7" s="1323" t="s">
        <v>907</v>
      </c>
    </row>
    <row r="8" spans="1:7" s="989" customFormat="1" ht="34.5" customHeight="1" thickBot="1">
      <c r="A8" s="1327"/>
      <c r="B8" s="1329"/>
      <c r="C8" s="1331"/>
      <c r="D8" s="1331"/>
      <c r="E8" s="1333"/>
      <c r="F8" s="1322"/>
      <c r="G8" s="1324"/>
    </row>
    <row r="9" spans="1:7" s="991" customFormat="1" ht="33">
      <c r="A9" s="1132">
        <v>1</v>
      </c>
      <c r="B9" s="990" t="s">
        <v>381</v>
      </c>
      <c r="C9" s="1089">
        <v>9000</v>
      </c>
      <c r="D9" s="1090"/>
      <c r="E9" s="1091"/>
      <c r="F9" s="1133"/>
      <c r="G9" s="1123"/>
    </row>
    <row r="10" spans="1:7" s="991" customFormat="1" ht="49.5">
      <c r="A10" s="1132">
        <v>2</v>
      </c>
      <c r="B10" s="992" t="s">
        <v>952</v>
      </c>
      <c r="C10" s="993">
        <v>61356</v>
      </c>
      <c r="D10" s="993"/>
      <c r="E10" s="1092"/>
      <c r="F10" s="1134"/>
      <c r="G10" s="1124"/>
    </row>
    <row r="11" spans="1:7" s="991" customFormat="1" ht="30.75" customHeight="1">
      <c r="A11" s="1027">
        <v>3</v>
      </c>
      <c r="B11" s="992" t="s">
        <v>954</v>
      </c>
      <c r="C11" s="993">
        <v>194046</v>
      </c>
      <c r="D11" s="993"/>
      <c r="E11" s="1092"/>
      <c r="F11" s="1134"/>
      <c r="G11" s="1124"/>
    </row>
    <row r="12" spans="1:7" s="991" customFormat="1" ht="49.5">
      <c r="A12" s="1132">
        <v>4</v>
      </c>
      <c r="B12" s="992" t="s">
        <v>953</v>
      </c>
      <c r="C12" s="993">
        <v>4642</v>
      </c>
      <c r="D12" s="993"/>
      <c r="E12" s="1092"/>
      <c r="F12" s="1134"/>
      <c r="G12" s="1124"/>
    </row>
    <row r="13" spans="1:7" s="991" customFormat="1" ht="35.25" customHeight="1">
      <c r="A13" s="612">
        <v>5</v>
      </c>
      <c r="B13" s="1191" t="s">
        <v>955</v>
      </c>
      <c r="C13" s="993">
        <v>39320</v>
      </c>
      <c r="D13" s="1092">
        <v>29144</v>
      </c>
      <c r="E13" s="1092"/>
      <c r="F13" s="1134"/>
      <c r="G13" s="1124"/>
    </row>
    <row r="14" spans="1:7" s="991" customFormat="1" ht="33">
      <c r="A14" s="1132">
        <v>6</v>
      </c>
      <c r="B14" s="992" t="s">
        <v>956</v>
      </c>
      <c r="C14" s="993">
        <f>43281+44000</f>
        <v>87281</v>
      </c>
      <c r="D14" s="1092">
        <v>875</v>
      </c>
      <c r="E14" s="1092"/>
      <c r="F14" s="1134"/>
      <c r="G14" s="1124"/>
    </row>
    <row r="15" spans="1:7" s="991" customFormat="1" ht="62.25" customHeight="1">
      <c r="A15" s="1132">
        <v>7</v>
      </c>
      <c r="B15" s="1191" t="s">
        <v>957</v>
      </c>
      <c r="C15" s="993">
        <v>109000</v>
      </c>
      <c r="D15" s="1092">
        <v>760</v>
      </c>
      <c r="E15" s="1092"/>
      <c r="F15" s="1134"/>
      <c r="G15" s="1124"/>
    </row>
    <row r="16" spans="1:7" s="991" customFormat="1" ht="36">
      <c r="A16" s="1132">
        <v>8</v>
      </c>
      <c r="B16" s="992" t="s">
        <v>958</v>
      </c>
      <c r="C16" s="1093">
        <v>31406</v>
      </c>
      <c r="D16" s="1092"/>
      <c r="E16" s="1092"/>
      <c r="F16" s="1134"/>
      <c r="G16" s="1124"/>
    </row>
    <row r="17" spans="1:7" s="991" customFormat="1" ht="33" customHeight="1">
      <c r="A17" s="1027">
        <v>9</v>
      </c>
      <c r="B17" s="992" t="s">
        <v>959</v>
      </c>
      <c r="C17" s="1093"/>
      <c r="D17" s="1092">
        <v>186554</v>
      </c>
      <c r="E17" s="1092"/>
      <c r="F17" s="1134"/>
      <c r="G17" s="1124"/>
    </row>
    <row r="18" spans="1:7" s="991" customFormat="1" ht="32.25" customHeight="1">
      <c r="A18" s="1132">
        <v>10</v>
      </c>
      <c r="B18" s="1081" t="s">
        <v>960</v>
      </c>
      <c r="C18" s="1093"/>
      <c r="D18" s="1092">
        <v>523519</v>
      </c>
      <c r="E18" s="1092"/>
      <c r="F18" s="1134"/>
      <c r="G18" s="1124"/>
    </row>
    <row r="19" spans="1:7" s="991" customFormat="1" ht="18" customHeight="1">
      <c r="A19" s="1027">
        <v>11</v>
      </c>
      <c r="B19" s="620" t="s">
        <v>961</v>
      </c>
      <c r="C19" s="1093"/>
      <c r="D19" s="1092">
        <v>52777</v>
      </c>
      <c r="E19" s="1092"/>
      <c r="F19" s="1134"/>
      <c r="G19" s="1124"/>
    </row>
    <row r="20" spans="1:7" s="991" customFormat="1" ht="33">
      <c r="A20" s="1132">
        <v>12</v>
      </c>
      <c r="B20" s="1081" t="s">
        <v>962</v>
      </c>
      <c r="C20" s="1093"/>
      <c r="D20" s="1092">
        <v>34933</v>
      </c>
      <c r="E20" s="1092"/>
      <c r="F20" s="1134"/>
      <c r="G20" s="1124"/>
    </row>
    <row r="21" spans="1:7" s="991" customFormat="1" ht="36" customHeight="1">
      <c r="A21" s="1027">
        <v>13</v>
      </c>
      <c r="B21" s="620" t="s">
        <v>963</v>
      </c>
      <c r="C21" s="1093"/>
      <c r="D21" s="1092">
        <v>15109</v>
      </c>
      <c r="E21" s="1092"/>
      <c r="F21" s="1134"/>
      <c r="G21" s="1124"/>
    </row>
    <row r="22" spans="1:7" s="991" customFormat="1" ht="18" customHeight="1">
      <c r="A22" s="1027">
        <v>14</v>
      </c>
      <c r="B22" s="620" t="s">
        <v>964</v>
      </c>
      <c r="C22" s="1093"/>
      <c r="D22" s="1092">
        <v>7068</v>
      </c>
      <c r="E22" s="1092"/>
      <c r="F22" s="1134"/>
      <c r="G22" s="1124"/>
    </row>
    <row r="23" spans="1:7" s="991" customFormat="1" ht="33.75" customHeight="1">
      <c r="A23" s="1027">
        <v>15</v>
      </c>
      <c r="B23" s="620" t="s">
        <v>965</v>
      </c>
      <c r="C23" s="1093"/>
      <c r="D23" s="1092">
        <v>22058</v>
      </c>
      <c r="E23" s="1092"/>
      <c r="F23" s="1134"/>
      <c r="G23" s="1124"/>
    </row>
    <row r="24" spans="1:7" s="991" customFormat="1" ht="33">
      <c r="A24" s="1132">
        <v>16</v>
      </c>
      <c r="B24" s="992" t="s">
        <v>908</v>
      </c>
      <c r="C24" s="1093">
        <v>85010</v>
      </c>
      <c r="D24" s="1092"/>
      <c r="E24" s="1092"/>
      <c r="F24" s="1134"/>
      <c r="G24" s="1124"/>
    </row>
    <row r="25" spans="1:7" s="991" customFormat="1" ht="33">
      <c r="A25" s="1132">
        <v>17</v>
      </c>
      <c r="B25" s="992" t="s">
        <v>909</v>
      </c>
      <c r="C25" s="1093">
        <v>4635</v>
      </c>
      <c r="D25" s="1092"/>
      <c r="E25" s="1092"/>
      <c r="F25" s="1134"/>
      <c r="G25" s="1124"/>
    </row>
    <row r="26" spans="1:7" s="991" customFormat="1" ht="33">
      <c r="A26" s="1132">
        <v>18</v>
      </c>
      <c r="B26" s="992" t="s">
        <v>910</v>
      </c>
      <c r="C26" s="1093">
        <v>2300</v>
      </c>
      <c r="D26" s="1092"/>
      <c r="E26" s="1092"/>
      <c r="F26" s="1134"/>
      <c r="G26" s="1124"/>
    </row>
    <row r="27" spans="1:7" s="991" customFormat="1" ht="54" customHeight="1">
      <c r="A27" s="1132">
        <v>19</v>
      </c>
      <c r="B27" s="1121" t="s">
        <v>911</v>
      </c>
      <c r="C27" s="1093">
        <v>25800</v>
      </c>
      <c r="D27" s="1092"/>
      <c r="E27" s="1092"/>
      <c r="F27" s="1134"/>
      <c r="G27" s="1124"/>
    </row>
    <row r="28" spans="1:7" s="991" customFormat="1" ht="22.5" customHeight="1">
      <c r="A28" s="1027"/>
      <c r="B28" s="994" t="s">
        <v>382</v>
      </c>
      <c r="C28" s="995">
        <f>SUM(C9:C27)</f>
        <v>653796</v>
      </c>
      <c r="D28" s="995">
        <f>SUM(D9:D27)</f>
        <v>872797</v>
      </c>
      <c r="E28" s="1092">
        <f>SUM(E9:E27)</f>
        <v>0</v>
      </c>
      <c r="F28" s="1134">
        <f>SUM(F9:F27)</f>
        <v>0</v>
      </c>
      <c r="G28" s="1125">
        <f>SUM(G9:G27)</f>
        <v>0</v>
      </c>
    </row>
    <row r="29" spans="1:7" s="991" customFormat="1" ht="16.5">
      <c r="A29" s="1027">
        <v>20</v>
      </c>
      <c r="B29" s="992" t="s">
        <v>912</v>
      </c>
      <c r="C29" s="993">
        <v>20000</v>
      </c>
      <c r="D29" s="993">
        <v>116899</v>
      </c>
      <c r="E29" s="1092"/>
      <c r="F29" s="1134"/>
      <c r="G29" s="1124"/>
    </row>
    <row r="30" spans="1:7" s="991" customFormat="1" ht="18" customHeight="1">
      <c r="A30" s="1027">
        <v>21</v>
      </c>
      <c r="B30" s="1094" t="s">
        <v>913</v>
      </c>
      <c r="C30" s="996">
        <v>6000</v>
      </c>
      <c r="D30" s="996">
        <v>6000</v>
      </c>
      <c r="E30" s="1092">
        <v>6000</v>
      </c>
      <c r="F30" s="1134"/>
      <c r="G30" s="1125"/>
    </row>
    <row r="31" spans="1:7" s="637" customFormat="1" ht="33">
      <c r="A31" s="1132">
        <v>22</v>
      </c>
      <c r="B31" s="625" t="s">
        <v>383</v>
      </c>
      <c r="C31" s="772">
        <v>128000</v>
      </c>
      <c r="D31" s="772">
        <v>128000</v>
      </c>
      <c r="E31" s="773">
        <v>128000</v>
      </c>
      <c r="F31" s="1135">
        <v>128000</v>
      </c>
      <c r="G31" s="1126">
        <v>100000</v>
      </c>
    </row>
    <row r="32" spans="1:7" s="611" customFormat="1" ht="19.5" customHeight="1">
      <c r="A32" s="1027">
        <v>23</v>
      </c>
      <c r="B32" s="992" t="s">
        <v>384</v>
      </c>
      <c r="C32" s="996">
        <v>75000</v>
      </c>
      <c r="D32" s="996">
        <v>75000</v>
      </c>
      <c r="E32" s="1092">
        <v>75000</v>
      </c>
      <c r="F32" s="1136">
        <v>75000</v>
      </c>
      <c r="G32" s="1127">
        <v>70000</v>
      </c>
    </row>
    <row r="33" spans="1:7" ht="33">
      <c r="A33" s="1132">
        <v>24</v>
      </c>
      <c r="B33" s="625" t="s">
        <v>385</v>
      </c>
      <c r="C33" s="996">
        <v>19000</v>
      </c>
      <c r="D33" s="996"/>
      <c r="E33" s="1092"/>
      <c r="F33" s="1136"/>
      <c r="G33" s="1127">
        <v>38324</v>
      </c>
    </row>
    <row r="34" spans="1:7" ht="33">
      <c r="A34" s="1132">
        <v>25</v>
      </c>
      <c r="B34" s="992" t="s">
        <v>386</v>
      </c>
      <c r="C34" s="996">
        <v>120000</v>
      </c>
      <c r="D34" s="996">
        <v>120000</v>
      </c>
      <c r="E34" s="1060">
        <v>120000</v>
      </c>
      <c r="F34" s="1136"/>
      <c r="G34" s="1127"/>
    </row>
    <row r="35" spans="1:7" ht="19.5" customHeight="1">
      <c r="A35" s="1027">
        <v>26</v>
      </c>
      <c r="B35" s="992" t="s">
        <v>647</v>
      </c>
      <c r="C35" s="996">
        <v>50326</v>
      </c>
      <c r="D35" s="996">
        <v>50326</v>
      </c>
      <c r="E35" s="1060">
        <v>50326</v>
      </c>
      <c r="F35" s="1136">
        <v>50326</v>
      </c>
      <c r="G35" s="1127"/>
    </row>
    <row r="36" spans="1:7" ht="19.5" customHeight="1">
      <c r="A36" s="1132">
        <v>27</v>
      </c>
      <c r="B36" s="992" t="s">
        <v>387</v>
      </c>
      <c r="C36" s="996">
        <v>38100</v>
      </c>
      <c r="D36" s="996">
        <v>38100</v>
      </c>
      <c r="E36" s="1060">
        <v>38100</v>
      </c>
      <c r="F36" s="1136">
        <v>38100</v>
      </c>
      <c r="G36" s="1127">
        <v>38100</v>
      </c>
    </row>
    <row r="37" spans="1:7" ht="49.5">
      <c r="A37" s="1132">
        <v>28</v>
      </c>
      <c r="B37" s="992" t="s">
        <v>914</v>
      </c>
      <c r="C37" s="996">
        <v>835195</v>
      </c>
      <c r="D37" s="996">
        <v>835195</v>
      </c>
      <c r="E37" s="1060">
        <v>835195</v>
      </c>
      <c r="F37" s="1136">
        <v>835195</v>
      </c>
      <c r="G37" s="1127"/>
    </row>
    <row r="38" spans="1:7" ht="33">
      <c r="A38" s="1132">
        <v>29</v>
      </c>
      <c r="B38" s="625" t="s">
        <v>508</v>
      </c>
      <c r="C38" s="996">
        <v>30000</v>
      </c>
      <c r="D38" s="996"/>
      <c r="E38" s="1060"/>
      <c r="F38" s="1136"/>
      <c r="G38" s="1127"/>
    </row>
    <row r="39" spans="1:7" ht="33">
      <c r="A39" s="1027"/>
      <c r="B39" s="1189" t="s">
        <v>511</v>
      </c>
      <c r="C39" s="996"/>
      <c r="D39" s="996"/>
      <c r="E39" s="1060"/>
      <c r="F39" s="1136"/>
      <c r="G39" s="1127"/>
    </row>
    <row r="40" spans="1:7" ht="18" customHeight="1">
      <c r="A40" s="1027">
        <v>30</v>
      </c>
      <c r="B40" s="992" t="s">
        <v>501</v>
      </c>
      <c r="C40" s="996">
        <v>280000</v>
      </c>
      <c r="D40" s="996">
        <v>280000</v>
      </c>
      <c r="E40" s="1060">
        <v>280000</v>
      </c>
      <c r="F40" s="1136">
        <v>280000</v>
      </c>
      <c r="G40" s="1127">
        <v>270000</v>
      </c>
    </row>
    <row r="41" spans="1:7" ht="18" customHeight="1">
      <c r="A41" s="1027">
        <v>31</v>
      </c>
      <c r="B41" s="992" t="s">
        <v>502</v>
      </c>
      <c r="C41" s="996">
        <v>298908</v>
      </c>
      <c r="D41" s="996">
        <v>298908</v>
      </c>
      <c r="E41" s="1060">
        <v>298908</v>
      </c>
      <c r="F41" s="1136">
        <v>298908</v>
      </c>
      <c r="G41" s="1127">
        <v>288725</v>
      </c>
    </row>
    <row r="42" spans="1:7" ht="18" customHeight="1">
      <c r="A42" s="1027">
        <v>32</v>
      </c>
      <c r="B42" s="992" t="s">
        <v>503</v>
      </c>
      <c r="C42" s="996">
        <v>54053</v>
      </c>
      <c r="D42" s="996">
        <v>54053</v>
      </c>
      <c r="E42" s="1060">
        <v>54053</v>
      </c>
      <c r="F42" s="1136">
        <v>54053</v>
      </c>
      <c r="G42" s="1127">
        <v>50000</v>
      </c>
    </row>
    <row r="43" spans="1:7" ht="18" customHeight="1">
      <c r="A43" s="1027">
        <v>33</v>
      </c>
      <c r="B43" s="992" t="s">
        <v>507</v>
      </c>
      <c r="C43" s="996">
        <v>43000</v>
      </c>
      <c r="D43" s="996">
        <v>43000</v>
      </c>
      <c r="E43" s="1060">
        <v>43000</v>
      </c>
      <c r="F43" s="1136">
        <v>43000</v>
      </c>
      <c r="G43" s="1127">
        <v>21000</v>
      </c>
    </row>
    <row r="44" spans="1:7" ht="18" customHeight="1">
      <c r="A44" s="1027">
        <v>34</v>
      </c>
      <c r="B44" s="992" t="s">
        <v>504</v>
      </c>
      <c r="C44" s="996">
        <v>171000</v>
      </c>
      <c r="D44" s="996">
        <v>171000</v>
      </c>
      <c r="E44" s="1060">
        <v>171000</v>
      </c>
      <c r="F44" s="1136">
        <v>171000</v>
      </c>
      <c r="G44" s="1127">
        <v>186000</v>
      </c>
    </row>
    <row r="45" spans="1:7" ht="18" customHeight="1">
      <c r="A45" s="1027">
        <v>35</v>
      </c>
      <c r="B45" s="625" t="s">
        <v>505</v>
      </c>
      <c r="C45" s="996">
        <v>180000</v>
      </c>
      <c r="D45" s="996">
        <v>180000</v>
      </c>
      <c r="E45" s="1060">
        <v>180000</v>
      </c>
      <c r="F45" s="1136">
        <v>180000</v>
      </c>
      <c r="G45" s="1127">
        <v>180000</v>
      </c>
    </row>
    <row r="46" spans="1:7" ht="30" customHeight="1">
      <c r="A46" s="1132">
        <v>36</v>
      </c>
      <c r="B46" s="625" t="s">
        <v>971</v>
      </c>
      <c r="C46" s="996">
        <v>20000</v>
      </c>
      <c r="D46" s="996">
        <v>20000</v>
      </c>
      <c r="E46" s="1060">
        <v>20000</v>
      </c>
      <c r="F46" s="1136">
        <v>20000</v>
      </c>
      <c r="G46" s="1127">
        <v>20000</v>
      </c>
    </row>
    <row r="47" spans="1:7" ht="33">
      <c r="A47" s="1132">
        <v>37</v>
      </c>
      <c r="B47" s="625" t="s">
        <v>562</v>
      </c>
      <c r="C47" s="996">
        <v>170000</v>
      </c>
      <c r="D47" s="996" t="s">
        <v>271</v>
      </c>
      <c r="E47" s="1060"/>
      <c r="F47" s="1136" t="s">
        <v>271</v>
      </c>
      <c r="G47" s="1127" t="s">
        <v>271</v>
      </c>
    </row>
    <row r="48" spans="1:7" ht="49.5">
      <c r="A48" s="1132">
        <v>38</v>
      </c>
      <c r="B48" s="625" t="s">
        <v>388</v>
      </c>
      <c r="C48" s="997">
        <v>115000</v>
      </c>
      <c r="D48" s="997"/>
      <c r="E48" s="1095"/>
      <c r="F48" s="1137"/>
      <c r="G48" s="1128"/>
    </row>
    <row r="49" spans="1:7" ht="19.5" customHeight="1">
      <c r="A49" s="1027">
        <v>39</v>
      </c>
      <c r="B49" s="992" t="s">
        <v>389</v>
      </c>
      <c r="C49" s="996">
        <v>100000</v>
      </c>
      <c r="D49" s="996">
        <v>100000</v>
      </c>
      <c r="E49" s="1060"/>
      <c r="F49" s="1136"/>
      <c r="G49" s="1127"/>
    </row>
    <row r="50" spans="1:7" ht="19.5" customHeight="1">
      <c r="A50" s="1027">
        <v>40</v>
      </c>
      <c r="B50" s="992" t="s">
        <v>390</v>
      </c>
      <c r="C50" s="996">
        <v>19000</v>
      </c>
      <c r="D50" s="996"/>
      <c r="E50" s="1060"/>
      <c r="F50" s="1136"/>
      <c r="G50" s="1127"/>
    </row>
    <row r="51" spans="1:7" ht="33">
      <c r="A51" s="1132">
        <v>41</v>
      </c>
      <c r="B51" s="625" t="s">
        <v>391</v>
      </c>
      <c r="C51" s="997">
        <v>239</v>
      </c>
      <c r="D51" s="997">
        <v>239</v>
      </c>
      <c r="E51" s="1095">
        <v>239</v>
      </c>
      <c r="F51" s="1137">
        <v>239</v>
      </c>
      <c r="G51" s="1128">
        <v>239</v>
      </c>
    </row>
    <row r="52" spans="1:7" ht="33">
      <c r="A52" s="1132">
        <v>42</v>
      </c>
      <c r="B52" s="625" t="s">
        <v>915</v>
      </c>
      <c r="C52" s="997">
        <v>140000</v>
      </c>
      <c r="D52" s="997">
        <v>140000</v>
      </c>
      <c r="E52" s="1095">
        <v>140000</v>
      </c>
      <c r="F52" s="1137"/>
      <c r="G52" s="1128"/>
    </row>
    <row r="53" spans="1:7" ht="18" customHeight="1">
      <c r="A53" s="1027">
        <v>43</v>
      </c>
      <c r="B53" s="992" t="s">
        <v>392</v>
      </c>
      <c r="C53" s="996">
        <v>25000</v>
      </c>
      <c r="D53" s="996">
        <v>25000</v>
      </c>
      <c r="E53" s="1060">
        <v>25000</v>
      </c>
      <c r="F53" s="1136">
        <v>25000</v>
      </c>
      <c r="G53" s="1127">
        <v>25000</v>
      </c>
    </row>
    <row r="54" spans="1:7" ht="49.5">
      <c r="A54" s="1132">
        <v>44</v>
      </c>
      <c r="B54" s="992" t="s">
        <v>393</v>
      </c>
      <c r="C54" s="996">
        <v>25000</v>
      </c>
      <c r="D54" s="996">
        <v>25000</v>
      </c>
      <c r="E54" s="1060"/>
      <c r="F54" s="1136"/>
      <c r="G54" s="1127"/>
    </row>
    <row r="55" spans="1:7" ht="16.5">
      <c r="A55" s="1027">
        <v>45</v>
      </c>
      <c r="B55" s="992" t="s">
        <v>394</v>
      </c>
      <c r="C55" s="996">
        <v>17000</v>
      </c>
      <c r="D55" s="996">
        <v>17000</v>
      </c>
      <c r="E55" s="1060">
        <v>17000</v>
      </c>
      <c r="F55" s="1136">
        <v>17000</v>
      </c>
      <c r="G55" s="1127"/>
    </row>
    <row r="56" spans="1:7" ht="19.5" customHeight="1">
      <c r="A56" s="1027">
        <v>46</v>
      </c>
      <c r="B56" s="992" t="s">
        <v>395</v>
      </c>
      <c r="C56" s="996">
        <v>30000</v>
      </c>
      <c r="D56" s="996">
        <v>30000</v>
      </c>
      <c r="E56" s="1060"/>
      <c r="F56" s="1136"/>
      <c r="G56" s="1127"/>
    </row>
    <row r="57" spans="1:7" ht="33">
      <c r="A57" s="1132">
        <v>47</v>
      </c>
      <c r="B57" s="625" t="s">
        <v>648</v>
      </c>
      <c r="C57" s="993">
        <v>30250</v>
      </c>
      <c r="D57" s="993">
        <v>40000</v>
      </c>
      <c r="E57" s="1060"/>
      <c r="F57" s="1136"/>
      <c r="G57" s="1127"/>
    </row>
    <row r="58" spans="1:7" ht="16.5">
      <c r="A58" s="1027">
        <v>48</v>
      </c>
      <c r="B58" s="625" t="s">
        <v>396</v>
      </c>
      <c r="C58" s="997">
        <v>22000</v>
      </c>
      <c r="D58" s="997">
        <v>22000</v>
      </c>
      <c r="E58" s="1095"/>
      <c r="F58" s="1137"/>
      <c r="G58" s="1128"/>
    </row>
    <row r="59" spans="1:7" ht="16.5">
      <c r="A59" s="1027">
        <v>49</v>
      </c>
      <c r="B59" s="992" t="s">
        <v>499</v>
      </c>
      <c r="C59" s="996">
        <f>1920*1.27</f>
        <v>2438.4</v>
      </c>
      <c r="D59" s="996">
        <f>800*1.27</f>
        <v>1016</v>
      </c>
      <c r="E59" s="1060"/>
      <c r="F59" s="1136"/>
      <c r="G59" s="1127"/>
    </row>
    <row r="60" spans="1:7" ht="33">
      <c r="A60" s="1132">
        <v>50</v>
      </c>
      <c r="B60" s="625" t="s">
        <v>397</v>
      </c>
      <c r="C60" s="997">
        <v>5500</v>
      </c>
      <c r="D60" s="997">
        <v>917</v>
      </c>
      <c r="E60" s="1095"/>
      <c r="F60" s="1137"/>
      <c r="G60" s="1128"/>
    </row>
    <row r="61" spans="1:7" ht="19.5" customHeight="1">
      <c r="A61" s="1027">
        <v>51</v>
      </c>
      <c r="B61" s="625" t="s">
        <v>649</v>
      </c>
      <c r="C61" s="997">
        <v>3840</v>
      </c>
      <c r="D61" s="997">
        <v>3840</v>
      </c>
      <c r="E61" s="1060">
        <v>3840</v>
      </c>
      <c r="F61" s="1137">
        <v>3840</v>
      </c>
      <c r="G61" s="1128">
        <v>3840</v>
      </c>
    </row>
    <row r="62" spans="1:7" ht="19.5" customHeight="1">
      <c r="A62" s="1027">
        <v>52</v>
      </c>
      <c r="B62" s="625" t="s">
        <v>650</v>
      </c>
      <c r="C62" s="997">
        <v>4000</v>
      </c>
      <c r="D62" s="997">
        <v>4000</v>
      </c>
      <c r="E62" s="1060">
        <v>4000</v>
      </c>
      <c r="F62" s="1137">
        <v>4000</v>
      </c>
      <c r="G62" s="1128">
        <v>4000</v>
      </c>
    </row>
    <row r="63" spans="1:7" ht="19.5" customHeight="1">
      <c r="A63" s="1027">
        <v>53</v>
      </c>
      <c r="B63" s="992" t="s">
        <v>398</v>
      </c>
      <c r="C63" s="996">
        <v>300</v>
      </c>
      <c r="D63" s="996">
        <v>300</v>
      </c>
      <c r="E63" s="1060">
        <v>300</v>
      </c>
      <c r="F63" s="1136">
        <v>300</v>
      </c>
      <c r="G63" s="1127">
        <v>300</v>
      </c>
    </row>
    <row r="64" spans="1:7" ht="19.5" customHeight="1">
      <c r="A64" s="1027">
        <v>54</v>
      </c>
      <c r="B64" s="992" t="s">
        <v>399</v>
      </c>
      <c r="C64" s="996">
        <v>127</v>
      </c>
      <c r="D64" s="996">
        <v>127</v>
      </c>
      <c r="E64" s="1060">
        <v>127</v>
      </c>
      <c r="F64" s="1136">
        <v>127</v>
      </c>
      <c r="G64" s="1127">
        <v>127</v>
      </c>
    </row>
    <row r="65" spans="1:7" ht="33">
      <c r="A65" s="1132">
        <v>55</v>
      </c>
      <c r="B65" s="992" t="s">
        <v>400</v>
      </c>
      <c r="C65" s="996">
        <v>1423</v>
      </c>
      <c r="D65" s="996">
        <v>1423</v>
      </c>
      <c r="E65" s="1060">
        <v>1423</v>
      </c>
      <c r="F65" s="1136">
        <v>1423</v>
      </c>
      <c r="G65" s="1127">
        <v>1200</v>
      </c>
    </row>
    <row r="66" spans="1:7" ht="16.5">
      <c r="A66" s="1027">
        <v>56</v>
      </c>
      <c r="B66" s="992" t="s">
        <v>401</v>
      </c>
      <c r="C66" s="996">
        <v>300</v>
      </c>
      <c r="D66" s="996">
        <v>300</v>
      </c>
      <c r="E66" s="1060">
        <v>300</v>
      </c>
      <c r="F66" s="1136">
        <v>300</v>
      </c>
      <c r="G66" s="1127">
        <v>300</v>
      </c>
    </row>
    <row r="67" spans="1:7" ht="16.5">
      <c r="A67" s="1027">
        <v>57</v>
      </c>
      <c r="B67" s="992" t="s">
        <v>402</v>
      </c>
      <c r="C67" s="996">
        <v>120</v>
      </c>
      <c r="D67" s="996">
        <v>120</v>
      </c>
      <c r="E67" s="1060">
        <v>120</v>
      </c>
      <c r="F67" s="1136">
        <v>120</v>
      </c>
      <c r="G67" s="1127">
        <v>120</v>
      </c>
    </row>
    <row r="68" spans="1:7" ht="16.5">
      <c r="A68" s="1027">
        <v>58</v>
      </c>
      <c r="B68" s="992" t="s">
        <v>403</v>
      </c>
      <c r="C68" s="996">
        <v>1900</v>
      </c>
      <c r="D68" s="996">
        <v>1900</v>
      </c>
      <c r="E68" s="1060">
        <v>1900</v>
      </c>
      <c r="F68" s="1136">
        <v>1900</v>
      </c>
      <c r="G68" s="1127">
        <v>1700</v>
      </c>
    </row>
    <row r="69" spans="1:7" ht="19.5" customHeight="1">
      <c r="A69" s="1027">
        <v>59</v>
      </c>
      <c r="B69" s="992" t="s">
        <v>404</v>
      </c>
      <c r="C69" s="996">
        <v>600</v>
      </c>
      <c r="D69" s="996">
        <v>600</v>
      </c>
      <c r="E69" s="1060">
        <v>600</v>
      </c>
      <c r="F69" s="1136">
        <v>600</v>
      </c>
      <c r="G69" s="1127">
        <v>600</v>
      </c>
    </row>
    <row r="70" spans="1:7" ht="33">
      <c r="A70" s="1132">
        <v>60</v>
      </c>
      <c r="B70" s="992" t="s">
        <v>405</v>
      </c>
      <c r="C70" s="996">
        <v>12000</v>
      </c>
      <c r="D70" s="996">
        <v>12000</v>
      </c>
      <c r="E70" s="1060">
        <v>12000</v>
      </c>
      <c r="F70" s="1136">
        <v>12000</v>
      </c>
      <c r="G70" s="1127">
        <v>12000</v>
      </c>
    </row>
    <row r="71" spans="1:7" ht="33">
      <c r="A71" s="1027">
        <v>61</v>
      </c>
      <c r="B71" s="992" t="s">
        <v>966</v>
      </c>
      <c r="C71" s="996">
        <v>170112</v>
      </c>
      <c r="D71" s="996">
        <v>170112</v>
      </c>
      <c r="E71" s="1060">
        <v>170112</v>
      </c>
      <c r="F71" s="1136">
        <v>170112</v>
      </c>
      <c r="G71" s="1127">
        <v>356958</v>
      </c>
    </row>
    <row r="72" spans="1:7" ht="16.5">
      <c r="A72" s="1027">
        <v>62</v>
      </c>
      <c r="B72" s="992" t="s">
        <v>406</v>
      </c>
      <c r="C72" s="996">
        <v>60000</v>
      </c>
      <c r="D72" s="996">
        <v>60000</v>
      </c>
      <c r="E72" s="1060">
        <v>60000</v>
      </c>
      <c r="F72" s="1136">
        <v>60000</v>
      </c>
      <c r="G72" s="1127">
        <v>60000</v>
      </c>
    </row>
    <row r="73" spans="1:7" ht="33">
      <c r="A73" s="1132">
        <v>63</v>
      </c>
      <c r="B73" s="992" t="s">
        <v>500</v>
      </c>
      <c r="C73" s="996">
        <v>16767</v>
      </c>
      <c r="D73" s="996">
        <v>16767</v>
      </c>
      <c r="E73" s="1060">
        <v>16767</v>
      </c>
      <c r="F73" s="1136">
        <v>16767</v>
      </c>
      <c r="G73" s="1127">
        <v>38148</v>
      </c>
    </row>
    <row r="74" spans="1:7" ht="33">
      <c r="A74" s="1132">
        <v>64</v>
      </c>
      <c r="B74" s="625" t="s">
        <v>407</v>
      </c>
      <c r="C74" s="997">
        <v>9398</v>
      </c>
      <c r="D74" s="997">
        <v>9398</v>
      </c>
      <c r="E74" s="1060"/>
      <c r="F74" s="1136"/>
      <c r="G74" s="1128"/>
    </row>
    <row r="75" spans="1:7" ht="35.25" customHeight="1">
      <c r="A75" s="1132">
        <v>65</v>
      </c>
      <c r="B75" s="625" t="s">
        <v>950</v>
      </c>
      <c r="C75" s="997">
        <v>58500</v>
      </c>
      <c r="D75" s="997">
        <v>58500</v>
      </c>
      <c r="E75" s="1060">
        <v>58500</v>
      </c>
      <c r="F75" s="1137">
        <v>58500</v>
      </c>
      <c r="G75" s="1128">
        <v>95000</v>
      </c>
    </row>
    <row r="76" spans="1:7" ht="16.5" customHeight="1">
      <c r="A76" s="1027">
        <v>66</v>
      </c>
      <c r="B76" s="625" t="s">
        <v>408</v>
      </c>
      <c r="C76" s="997">
        <v>5600</v>
      </c>
      <c r="D76" s="997">
        <v>5600</v>
      </c>
      <c r="E76" s="1060">
        <v>5600</v>
      </c>
      <c r="F76" s="1137">
        <v>5600</v>
      </c>
      <c r="G76" s="1128">
        <v>5600</v>
      </c>
    </row>
    <row r="77" spans="1:7" ht="19.5" customHeight="1">
      <c r="A77" s="1027">
        <v>67</v>
      </c>
      <c r="B77" s="992" t="s">
        <v>409</v>
      </c>
      <c r="C77" s="996">
        <v>4500</v>
      </c>
      <c r="D77" s="997">
        <v>4500</v>
      </c>
      <c r="E77" s="1060">
        <v>4500</v>
      </c>
      <c r="F77" s="1137">
        <v>4500</v>
      </c>
      <c r="G77" s="1128">
        <v>4500</v>
      </c>
    </row>
    <row r="78" spans="1:7" ht="36" customHeight="1">
      <c r="A78" s="1132">
        <v>68</v>
      </c>
      <c r="B78" s="992" t="s">
        <v>410</v>
      </c>
      <c r="C78" s="996">
        <v>1000</v>
      </c>
      <c r="D78" s="997">
        <v>1000</v>
      </c>
      <c r="E78" s="1060">
        <v>1000</v>
      </c>
      <c r="F78" s="1137">
        <v>1000</v>
      </c>
      <c r="G78" s="1128">
        <v>2000</v>
      </c>
    </row>
    <row r="79" spans="1:7" ht="19.5" customHeight="1">
      <c r="A79" s="1027">
        <v>69</v>
      </c>
      <c r="B79" s="992" t="s">
        <v>411</v>
      </c>
      <c r="C79" s="996">
        <v>3000</v>
      </c>
      <c r="D79" s="997">
        <v>3000</v>
      </c>
      <c r="E79" s="1060">
        <v>3000</v>
      </c>
      <c r="F79" s="1137">
        <v>3000</v>
      </c>
      <c r="G79" s="1128">
        <v>4500</v>
      </c>
    </row>
    <row r="80" spans="1:7" ht="19.5" customHeight="1">
      <c r="A80" s="1027">
        <v>70</v>
      </c>
      <c r="B80" s="992" t="s">
        <v>412</v>
      </c>
      <c r="C80" s="996">
        <v>78055</v>
      </c>
      <c r="D80" s="997">
        <v>78055</v>
      </c>
      <c r="E80" s="1060">
        <v>78055</v>
      </c>
      <c r="F80" s="1137">
        <v>78055</v>
      </c>
      <c r="G80" s="1128">
        <v>53800</v>
      </c>
    </row>
    <row r="81" spans="1:7" ht="49.5">
      <c r="A81" s="1132">
        <v>71</v>
      </c>
      <c r="B81" s="992" t="s">
        <v>916</v>
      </c>
      <c r="C81" s="996">
        <v>38847</v>
      </c>
      <c r="D81" s="996">
        <v>38847</v>
      </c>
      <c r="E81" s="1060">
        <v>38847</v>
      </c>
      <c r="F81" s="1136"/>
      <c r="G81" s="1127"/>
    </row>
    <row r="82" spans="1:7" ht="49.5">
      <c r="A82" s="1132">
        <v>72</v>
      </c>
      <c r="B82" s="992" t="s">
        <v>651</v>
      </c>
      <c r="C82" s="996">
        <v>35100</v>
      </c>
      <c r="D82" s="996"/>
      <c r="E82" s="1060"/>
      <c r="F82" s="1136"/>
      <c r="G82" s="1127"/>
    </row>
    <row r="83" spans="1:7" ht="51.75" customHeight="1">
      <c r="A83" s="1132">
        <v>73</v>
      </c>
      <c r="B83" s="1121" t="s">
        <v>934</v>
      </c>
      <c r="C83" s="996">
        <v>2540</v>
      </c>
      <c r="D83" s="996">
        <v>2540</v>
      </c>
      <c r="E83" s="1060">
        <v>2540</v>
      </c>
      <c r="F83" s="1136">
        <v>2540</v>
      </c>
      <c r="G83" s="1127"/>
    </row>
    <row r="84" spans="1:7" ht="16.5">
      <c r="A84" s="1027">
        <v>74</v>
      </c>
      <c r="B84" s="992" t="s">
        <v>10</v>
      </c>
      <c r="C84" s="996">
        <v>61048</v>
      </c>
      <c r="D84" s="996">
        <v>61048</v>
      </c>
      <c r="E84" s="1060">
        <v>61048</v>
      </c>
      <c r="F84" s="1136">
        <v>61048</v>
      </c>
      <c r="G84" s="1127">
        <v>53800</v>
      </c>
    </row>
    <row r="85" spans="1:7" ht="19.5" customHeight="1">
      <c r="A85" s="1027">
        <v>75</v>
      </c>
      <c r="B85" s="992" t="s">
        <v>11</v>
      </c>
      <c r="C85" s="996">
        <v>74000</v>
      </c>
      <c r="D85" s="996">
        <v>74000</v>
      </c>
      <c r="E85" s="1060">
        <v>74000</v>
      </c>
      <c r="F85" s="1136">
        <v>74000</v>
      </c>
      <c r="G85" s="1127">
        <v>72000</v>
      </c>
    </row>
    <row r="86" spans="1:7" ht="19.5" customHeight="1">
      <c r="A86" s="1027">
        <v>76</v>
      </c>
      <c r="B86" s="992" t="s">
        <v>413</v>
      </c>
      <c r="C86" s="996">
        <v>8800</v>
      </c>
      <c r="D86" s="996">
        <v>8800</v>
      </c>
      <c r="E86" s="1060"/>
      <c r="F86" s="1136"/>
      <c r="G86" s="1127"/>
    </row>
    <row r="87" spans="1:7" ht="16.5">
      <c r="A87" s="1027">
        <v>77</v>
      </c>
      <c r="B87" s="992" t="s">
        <v>12</v>
      </c>
      <c r="C87" s="996">
        <f>30000*1.27</f>
        <v>38100</v>
      </c>
      <c r="D87" s="996">
        <f>30000*1.27</f>
        <v>38100</v>
      </c>
      <c r="E87" s="1060">
        <f>30000*1.27</f>
        <v>38100</v>
      </c>
      <c r="F87" s="1136">
        <f>30000*1.27</f>
        <v>38100</v>
      </c>
      <c r="G87" s="1127">
        <f>30000*1.27</f>
        <v>38100</v>
      </c>
    </row>
    <row r="88" spans="1:7" ht="19.5" customHeight="1">
      <c r="A88" s="1027">
        <v>78</v>
      </c>
      <c r="B88" s="992" t="s">
        <v>13</v>
      </c>
      <c r="C88" s="996">
        <v>10167</v>
      </c>
      <c r="D88" s="996">
        <v>10167</v>
      </c>
      <c r="E88" s="1060">
        <v>10167</v>
      </c>
      <c r="F88" s="1136">
        <v>10167</v>
      </c>
      <c r="G88" s="1127">
        <v>9653</v>
      </c>
    </row>
    <row r="89" spans="1:7" ht="19.5" customHeight="1">
      <c r="A89" s="1027">
        <v>79</v>
      </c>
      <c r="B89" s="625" t="s">
        <v>509</v>
      </c>
      <c r="C89" s="996">
        <v>18872</v>
      </c>
      <c r="D89" s="996"/>
      <c r="E89" s="1060"/>
      <c r="F89" s="1136"/>
      <c r="G89" s="1127"/>
    </row>
    <row r="90" spans="1:7" ht="19.5" customHeight="1">
      <c r="A90" s="1027">
        <v>80</v>
      </c>
      <c r="B90" s="625" t="s">
        <v>652</v>
      </c>
      <c r="C90" s="996">
        <v>6734</v>
      </c>
      <c r="D90" s="996"/>
      <c r="E90" s="1060"/>
      <c r="F90" s="1136"/>
      <c r="G90" s="1127"/>
    </row>
    <row r="91" spans="1:7" ht="34.5" customHeight="1">
      <c r="A91" s="1132">
        <v>81</v>
      </c>
      <c r="B91" s="625" t="s">
        <v>414</v>
      </c>
      <c r="C91" s="997">
        <f>19975+48603</f>
        <v>68578</v>
      </c>
      <c r="D91" s="997">
        <v>34717</v>
      </c>
      <c r="E91" s="1060"/>
      <c r="F91" s="1136"/>
      <c r="G91" s="1128"/>
    </row>
    <row r="92" spans="1:7" ht="19.5" customHeight="1">
      <c r="A92" s="1027">
        <v>82</v>
      </c>
      <c r="B92" s="625" t="s">
        <v>506</v>
      </c>
      <c r="C92" s="997">
        <v>6000</v>
      </c>
      <c r="D92" s="997">
        <v>6000</v>
      </c>
      <c r="E92" s="1095">
        <v>6000</v>
      </c>
      <c r="F92" s="1137">
        <v>6000</v>
      </c>
      <c r="G92" s="1128">
        <v>6000</v>
      </c>
    </row>
    <row r="93" spans="1:7" ht="16.5">
      <c r="A93" s="1027">
        <v>83</v>
      </c>
      <c r="B93" s="625" t="s">
        <v>415</v>
      </c>
      <c r="C93" s="997">
        <v>5000</v>
      </c>
      <c r="D93" s="997"/>
      <c r="E93" s="1095"/>
      <c r="F93" s="1137"/>
      <c r="G93" s="1128"/>
    </row>
    <row r="94" spans="1:7" ht="16.5">
      <c r="A94" s="1027">
        <v>84</v>
      </c>
      <c r="B94" s="625" t="s">
        <v>88</v>
      </c>
      <c r="C94" s="997">
        <v>4800</v>
      </c>
      <c r="D94" s="997">
        <v>800</v>
      </c>
      <c r="E94" s="1095"/>
      <c r="F94" s="1137"/>
      <c r="G94" s="1128"/>
    </row>
    <row r="95" spans="1:7" ht="16.5">
      <c r="A95" s="1027">
        <v>85</v>
      </c>
      <c r="B95" s="1096" t="s">
        <v>917</v>
      </c>
      <c r="C95" s="1097">
        <f>15*12</f>
        <v>180</v>
      </c>
      <c r="D95" s="1097">
        <f>15*12</f>
        <v>180</v>
      </c>
      <c r="E95" s="1095">
        <f>15*12</f>
        <v>180</v>
      </c>
      <c r="F95" s="1137">
        <f>15*12</f>
        <v>180</v>
      </c>
      <c r="G95" s="1129">
        <f>15*12</f>
        <v>180</v>
      </c>
    </row>
    <row r="96" spans="1:7" ht="17.25" thickBot="1">
      <c r="A96" s="1027">
        <v>86</v>
      </c>
      <c r="B96" s="1096" t="s">
        <v>416</v>
      </c>
      <c r="C96" s="997">
        <v>745270</v>
      </c>
      <c r="D96" s="997">
        <f>C96*1.052</f>
        <v>784024.04</v>
      </c>
      <c r="E96" s="1095">
        <f>D96*1.052</f>
        <v>824793.2900800001</v>
      </c>
      <c r="F96" s="1137">
        <f>E96*1.052</f>
        <v>867682.5411641601</v>
      </c>
      <c r="G96" s="1128">
        <f>F96*1.052</f>
        <v>912802.0333046964</v>
      </c>
    </row>
    <row r="97" spans="1:7" s="637" customFormat="1" ht="30" customHeight="1" thickBot="1">
      <c r="A97" s="1140"/>
      <c r="B97" s="785" t="s">
        <v>417</v>
      </c>
      <c r="C97" s="998">
        <f>SUM(C29:C96)</f>
        <v>4625587.4</v>
      </c>
      <c r="D97" s="998">
        <f>SUM(D29:D96)</f>
        <v>4308418.04</v>
      </c>
      <c r="E97" s="998">
        <f>SUM(E29:E96)</f>
        <v>3959640.29008</v>
      </c>
      <c r="F97" s="1176">
        <f>SUM(F29:F96)</f>
        <v>3697682.5411641602</v>
      </c>
      <c r="G97" s="1130">
        <f>SUM(G31:G96)</f>
        <v>3024616.0333046964</v>
      </c>
    </row>
    <row r="98" spans="1:7" s="637" customFormat="1" ht="30" customHeight="1" thickBot="1">
      <c r="A98" s="1138"/>
      <c r="B98" s="602" t="s">
        <v>14</v>
      </c>
      <c r="C98" s="999">
        <f>SUM(C97,C28)</f>
        <v>5279383.4</v>
      </c>
      <c r="D98" s="999">
        <f>SUM(D97,D28)</f>
        <v>5181215.04</v>
      </c>
      <c r="E98" s="1098">
        <f>SUM(E97,E28)</f>
        <v>3959640.29008</v>
      </c>
      <c r="F98" s="1139">
        <f>SUM(F97,F28)</f>
        <v>3697682.5411641602</v>
      </c>
      <c r="G98" s="1131">
        <f>SUM(G97,G28)</f>
        <v>3024616.0333046964</v>
      </c>
    </row>
    <row r="101" ht="17.25">
      <c r="B101" s="1190"/>
    </row>
    <row r="102" ht="17.25">
      <c r="B102" s="1190"/>
    </row>
  </sheetData>
  <sheetProtection/>
  <mergeCells count="10">
    <mergeCell ref="F7:F8"/>
    <mergeCell ref="G7:G8"/>
    <mergeCell ref="B1:C1"/>
    <mergeCell ref="A7:A8"/>
    <mergeCell ref="B7:B8"/>
    <mergeCell ref="C7:C8"/>
    <mergeCell ref="D7:D8"/>
    <mergeCell ref="E7:E8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headerFooter>
    <oddFooter>&amp;C
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zoomScale="90" zoomScaleSheetLayoutView="90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877" customWidth="1"/>
    <col min="2" max="2" width="3.75390625" style="878" customWidth="1"/>
    <col min="3" max="3" width="18.875" style="899" customWidth="1"/>
    <col min="4" max="4" width="19.75390625" style="878" customWidth="1"/>
    <col min="5" max="5" width="13.625" style="878" customWidth="1"/>
    <col min="6" max="8" width="11.75390625" style="878" customWidth="1"/>
    <col min="9" max="9" width="13.375" style="878" customWidth="1"/>
    <col min="10" max="11" width="12.75390625" style="878" customWidth="1"/>
    <col min="12" max="18" width="11.75390625" style="878" customWidth="1"/>
    <col min="19" max="21" width="11.75390625" style="879" customWidth="1"/>
    <col min="22" max="249" width="8.00390625" style="879" customWidth="1"/>
    <col min="250" max="250" width="2.375" style="879" bestFit="1" customWidth="1"/>
    <col min="251" max="251" width="28.25390625" style="879" bestFit="1" customWidth="1"/>
    <col min="252" max="252" width="14.25390625" style="879" bestFit="1" customWidth="1"/>
    <col min="253" max="253" width="13.625" style="879" bestFit="1" customWidth="1"/>
    <col min="254" max="254" width="10.75390625" style="879" bestFit="1" customWidth="1"/>
    <col min="255" max="255" width="9.375" style="879" bestFit="1" customWidth="1"/>
    <col min="256" max="16384" width="9.875" style="879" bestFit="1" customWidth="1"/>
  </cols>
  <sheetData>
    <row r="1" spans="2:6" ht="16.5">
      <c r="B1" s="1205" t="s">
        <v>985</v>
      </c>
      <c r="C1" s="1205"/>
      <c r="D1" s="1205"/>
      <c r="E1" s="1205"/>
      <c r="F1" s="1205"/>
    </row>
    <row r="2" spans="1:21" s="880" customFormat="1" ht="17.25">
      <c r="A2" s="877"/>
      <c r="B2" s="1339" t="s">
        <v>127</v>
      </c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1339"/>
      <c r="P2" s="1339"/>
      <c r="Q2" s="1339"/>
      <c r="R2" s="1339"/>
      <c r="S2" s="1339"/>
      <c r="T2" s="1339"/>
      <c r="U2" s="1339"/>
    </row>
    <row r="3" spans="1:21" s="880" customFormat="1" ht="17.25">
      <c r="A3" s="877"/>
      <c r="B3" s="1339" t="s">
        <v>15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</row>
    <row r="4" spans="1:21" s="880" customFormat="1" ht="17.25">
      <c r="A4" s="877"/>
      <c r="B4" s="1339" t="s">
        <v>418</v>
      </c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  <c r="T4" s="1339"/>
      <c r="U4" s="1339"/>
    </row>
    <row r="5" spans="2:21" ht="17.25">
      <c r="B5" s="881"/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1340" t="s">
        <v>0</v>
      </c>
      <c r="U5" s="1340"/>
    </row>
    <row r="6" spans="2:21" ht="17.25" thickBot="1">
      <c r="B6" s="1336" t="s">
        <v>1</v>
      </c>
      <c r="C6" s="1336"/>
      <c r="D6" s="882" t="s">
        <v>3</v>
      </c>
      <c r="E6" s="882" t="s">
        <v>2</v>
      </c>
      <c r="F6" s="882" t="s">
        <v>4</v>
      </c>
      <c r="G6" s="882" t="s">
        <v>5</v>
      </c>
      <c r="H6" s="882" t="s">
        <v>16</v>
      </c>
      <c r="I6" s="882" t="s">
        <v>17</v>
      </c>
      <c r="J6" s="882" t="s">
        <v>18</v>
      </c>
      <c r="K6" s="882" t="s">
        <v>39</v>
      </c>
      <c r="L6" s="882" t="s">
        <v>31</v>
      </c>
      <c r="M6" s="882" t="s">
        <v>24</v>
      </c>
      <c r="N6" s="882" t="s">
        <v>40</v>
      </c>
      <c r="O6" s="882" t="s">
        <v>41</v>
      </c>
      <c r="P6" s="882" t="s">
        <v>170</v>
      </c>
      <c r="Q6" s="882" t="s">
        <v>171</v>
      </c>
      <c r="R6" s="883" t="s">
        <v>172</v>
      </c>
      <c r="S6" s="883" t="s">
        <v>419</v>
      </c>
      <c r="T6" s="883" t="s">
        <v>817</v>
      </c>
      <c r="U6" s="883" t="s">
        <v>818</v>
      </c>
    </row>
    <row r="7" spans="2:21" s="877" customFormat="1" ht="99.75" thickBot="1">
      <c r="B7" s="1337" t="s">
        <v>420</v>
      </c>
      <c r="C7" s="1338"/>
      <c r="D7" s="585" t="s">
        <v>421</v>
      </c>
      <c r="E7" s="585" t="s">
        <v>422</v>
      </c>
      <c r="F7" s="585" t="s">
        <v>423</v>
      </c>
      <c r="G7" s="585" t="s">
        <v>424</v>
      </c>
      <c r="H7" s="585" t="s">
        <v>819</v>
      </c>
      <c r="I7" s="585" t="s">
        <v>943</v>
      </c>
      <c r="J7" s="585" t="s">
        <v>820</v>
      </c>
      <c r="K7" s="585" t="s">
        <v>821</v>
      </c>
      <c r="L7" s="585" t="s">
        <v>822</v>
      </c>
      <c r="M7" s="585" t="s">
        <v>823</v>
      </c>
      <c r="N7" s="585" t="s">
        <v>493</v>
      </c>
      <c r="O7" s="585" t="s">
        <v>492</v>
      </c>
      <c r="P7" s="585" t="s">
        <v>655</v>
      </c>
      <c r="Q7" s="585" t="s">
        <v>824</v>
      </c>
      <c r="R7" s="585" t="s">
        <v>825</v>
      </c>
      <c r="S7" s="585" t="s">
        <v>494</v>
      </c>
      <c r="T7" s="585" t="s">
        <v>656</v>
      </c>
      <c r="U7" s="1170" t="s">
        <v>826</v>
      </c>
    </row>
    <row r="8" spans="1:21" ht="33" customHeight="1" thickTop="1">
      <c r="A8" s="877">
        <v>1</v>
      </c>
      <c r="B8" s="884" t="s">
        <v>135</v>
      </c>
      <c r="C8" s="586" t="s">
        <v>495</v>
      </c>
      <c r="D8" s="885" t="s">
        <v>425</v>
      </c>
      <c r="E8" s="876" t="s">
        <v>827</v>
      </c>
      <c r="F8" s="587">
        <v>43373</v>
      </c>
      <c r="G8" s="588">
        <v>1500000</v>
      </c>
      <c r="H8" s="588">
        <v>0</v>
      </c>
      <c r="I8" s="588"/>
      <c r="J8" s="588">
        <v>0</v>
      </c>
      <c r="K8" s="588">
        <v>0</v>
      </c>
      <c r="L8" s="588">
        <v>0</v>
      </c>
      <c r="M8" s="588">
        <f aca="true" t="shared" si="0" ref="M8:M13">H8+J8-L8+I8</f>
        <v>0</v>
      </c>
      <c r="N8" s="588">
        <v>2000</v>
      </c>
      <c r="O8" s="588">
        <v>0</v>
      </c>
      <c r="P8" s="588"/>
      <c r="Q8" s="588"/>
      <c r="R8" s="588"/>
      <c r="S8" s="588"/>
      <c r="T8" s="588"/>
      <c r="U8" s="1171"/>
    </row>
    <row r="9" spans="1:21" ht="33">
      <c r="A9" s="877">
        <v>2</v>
      </c>
      <c r="B9" s="886" t="s">
        <v>142</v>
      </c>
      <c r="C9" s="887" t="s">
        <v>426</v>
      </c>
      <c r="D9" s="589" t="s">
        <v>427</v>
      </c>
      <c r="E9" s="888">
        <v>40736</v>
      </c>
      <c r="F9" s="888">
        <v>48040</v>
      </c>
      <c r="G9" s="889">
        <v>484000</v>
      </c>
      <c r="H9" s="889">
        <v>51965</v>
      </c>
      <c r="I9" s="889"/>
      <c r="J9" s="889">
        <v>0</v>
      </c>
      <c r="K9" s="889">
        <v>0</v>
      </c>
      <c r="L9" s="889">
        <v>12340</v>
      </c>
      <c r="M9" s="889">
        <f t="shared" si="0"/>
        <v>39625</v>
      </c>
      <c r="N9" s="889">
        <v>1148</v>
      </c>
      <c r="O9" s="889">
        <v>12340</v>
      </c>
      <c r="P9" s="889">
        <v>12340</v>
      </c>
      <c r="Q9" s="889">
        <v>12340</v>
      </c>
      <c r="R9" s="889">
        <f>M9-O9-P9-Q9</f>
        <v>2605</v>
      </c>
      <c r="S9" s="889">
        <v>849</v>
      </c>
      <c r="T9" s="889">
        <v>550</v>
      </c>
      <c r="U9" s="1172">
        <v>250</v>
      </c>
    </row>
    <row r="10" spans="1:21" ht="38.25" customHeight="1">
      <c r="A10" s="877">
        <v>3</v>
      </c>
      <c r="B10" s="886" t="s">
        <v>143</v>
      </c>
      <c r="C10" s="887" t="s">
        <v>428</v>
      </c>
      <c r="D10" s="589" t="s">
        <v>427</v>
      </c>
      <c r="E10" s="888">
        <v>41502</v>
      </c>
      <c r="F10" s="888">
        <v>45153</v>
      </c>
      <c r="G10" s="889">
        <v>650000</v>
      </c>
      <c r="H10" s="889">
        <v>104453</v>
      </c>
      <c r="I10" s="889"/>
      <c r="J10" s="889">
        <v>0</v>
      </c>
      <c r="K10" s="889">
        <v>0</v>
      </c>
      <c r="L10" s="889">
        <v>57772</v>
      </c>
      <c r="M10" s="889">
        <f t="shared" si="0"/>
        <v>46681</v>
      </c>
      <c r="N10" s="889">
        <v>2310</v>
      </c>
      <c r="O10" s="889">
        <v>46681</v>
      </c>
      <c r="P10" s="889">
        <v>0</v>
      </c>
      <c r="Q10" s="889"/>
      <c r="R10" s="889"/>
      <c r="S10" s="889">
        <v>698</v>
      </c>
      <c r="T10" s="889">
        <v>0</v>
      </c>
      <c r="U10" s="1172"/>
    </row>
    <row r="11" spans="1:21" ht="38.25" customHeight="1">
      <c r="A11" s="877">
        <v>4</v>
      </c>
      <c r="B11" s="886" t="s">
        <v>144</v>
      </c>
      <c r="C11" s="887" t="s">
        <v>429</v>
      </c>
      <c r="D11" s="589" t="s">
        <v>430</v>
      </c>
      <c r="E11" s="888">
        <v>41555</v>
      </c>
      <c r="F11" s="888">
        <v>48859</v>
      </c>
      <c r="G11" s="889">
        <v>200000</v>
      </c>
      <c r="H11" s="889">
        <v>121329</v>
      </c>
      <c r="I11" s="889"/>
      <c r="J11" s="889">
        <v>0</v>
      </c>
      <c r="K11" s="889">
        <v>0</v>
      </c>
      <c r="L11" s="889">
        <v>8918</v>
      </c>
      <c r="M11" s="889">
        <f t="shared" si="0"/>
        <v>112411</v>
      </c>
      <c r="N11" s="889">
        <v>3751</v>
      </c>
      <c r="O11" s="889">
        <v>8918</v>
      </c>
      <c r="P11" s="889">
        <v>8918</v>
      </c>
      <c r="Q11" s="889">
        <v>8918</v>
      </c>
      <c r="R11" s="889">
        <f>M11-O11-P11-Q11</f>
        <v>85657</v>
      </c>
      <c r="S11" s="889">
        <v>3467</v>
      </c>
      <c r="T11" s="889">
        <v>3184</v>
      </c>
      <c r="U11" s="1172">
        <v>2900</v>
      </c>
    </row>
    <row r="12" spans="1:21" ht="35.25" customHeight="1">
      <c r="A12" s="877">
        <v>5</v>
      </c>
      <c r="B12" s="886" t="s">
        <v>145</v>
      </c>
      <c r="C12" s="887" t="s">
        <v>496</v>
      </c>
      <c r="D12" s="589" t="s">
        <v>427</v>
      </c>
      <c r="E12" s="888">
        <v>41759</v>
      </c>
      <c r="F12" s="888">
        <v>49064</v>
      </c>
      <c r="G12" s="889">
        <v>200000</v>
      </c>
      <c r="H12" s="889">
        <v>137726</v>
      </c>
      <c r="I12" s="889"/>
      <c r="J12" s="889">
        <v>0</v>
      </c>
      <c r="K12" s="889">
        <v>0</v>
      </c>
      <c r="L12" s="889">
        <v>8886</v>
      </c>
      <c r="M12" s="889">
        <f t="shared" si="0"/>
        <v>128840</v>
      </c>
      <c r="N12" s="889">
        <v>3099</v>
      </c>
      <c r="O12" s="889">
        <v>8886</v>
      </c>
      <c r="P12" s="889">
        <v>8886</v>
      </c>
      <c r="Q12" s="889">
        <v>8886</v>
      </c>
      <c r="R12" s="889">
        <f>M12-P12-Q12-O12</f>
        <v>102182</v>
      </c>
      <c r="S12" s="889">
        <v>2894</v>
      </c>
      <c r="T12" s="889">
        <v>2689</v>
      </c>
      <c r="U12" s="1172">
        <v>2484</v>
      </c>
    </row>
    <row r="13" spans="1:21" ht="36" customHeight="1">
      <c r="A13" s="877">
        <v>6</v>
      </c>
      <c r="B13" s="890" t="s">
        <v>242</v>
      </c>
      <c r="C13" s="891" t="s">
        <v>497</v>
      </c>
      <c r="D13" s="590" t="s">
        <v>425</v>
      </c>
      <c r="E13" s="892">
        <v>41759</v>
      </c>
      <c r="F13" s="892">
        <v>45285</v>
      </c>
      <c r="G13" s="893">
        <v>151317</v>
      </c>
      <c r="H13" s="893">
        <v>97200</v>
      </c>
      <c r="I13" s="893"/>
      <c r="J13" s="893">
        <v>0</v>
      </c>
      <c r="K13" s="893">
        <v>0</v>
      </c>
      <c r="L13" s="893">
        <v>19679</v>
      </c>
      <c r="M13" s="893">
        <f t="shared" si="0"/>
        <v>77521</v>
      </c>
      <c r="N13" s="893">
        <v>1572</v>
      </c>
      <c r="O13" s="893">
        <v>19679</v>
      </c>
      <c r="P13" s="893">
        <v>19678</v>
      </c>
      <c r="Q13" s="893">
        <v>19679</v>
      </c>
      <c r="R13" s="889">
        <f>M13-P13-Q13-O13</f>
        <v>18485</v>
      </c>
      <c r="S13" s="893">
        <v>1227</v>
      </c>
      <c r="T13" s="893">
        <v>883</v>
      </c>
      <c r="U13" s="1173">
        <v>539</v>
      </c>
    </row>
    <row r="14" spans="1:21" ht="33" customHeight="1">
      <c r="A14" s="877">
        <v>7</v>
      </c>
      <c r="B14" s="890" t="s">
        <v>431</v>
      </c>
      <c r="C14" s="891" t="s">
        <v>498</v>
      </c>
      <c r="D14" s="590" t="s">
        <v>425</v>
      </c>
      <c r="E14" s="892">
        <v>42943</v>
      </c>
      <c r="F14" s="892">
        <v>46568</v>
      </c>
      <c r="G14" s="893">
        <v>99000</v>
      </c>
      <c r="H14" s="893">
        <v>51512</v>
      </c>
      <c r="I14" s="893">
        <v>47488</v>
      </c>
      <c r="J14" s="893">
        <v>0</v>
      </c>
      <c r="K14" s="893">
        <v>0</v>
      </c>
      <c r="L14" s="893">
        <v>6000</v>
      </c>
      <c r="M14" s="893">
        <f>H14+J14-L14+I14</f>
        <v>93000</v>
      </c>
      <c r="N14" s="893">
        <v>1307</v>
      </c>
      <c r="O14" s="893">
        <v>12000</v>
      </c>
      <c r="P14" s="893">
        <v>12000</v>
      </c>
      <c r="Q14" s="893">
        <v>12000</v>
      </c>
      <c r="R14" s="889">
        <f>M14-P14-Q14-O14</f>
        <v>57000</v>
      </c>
      <c r="S14" s="893">
        <v>1177</v>
      </c>
      <c r="T14" s="893">
        <v>1017</v>
      </c>
      <c r="U14" s="1173">
        <v>858</v>
      </c>
    </row>
    <row r="15" spans="1:21" ht="33" customHeight="1" thickBot="1">
      <c r="A15" s="877">
        <v>8</v>
      </c>
      <c r="B15" s="894" t="s">
        <v>828</v>
      </c>
      <c r="C15" s="895" t="s">
        <v>923</v>
      </c>
      <c r="D15" s="1057"/>
      <c r="E15" s="1008" t="s">
        <v>829</v>
      </c>
      <c r="F15" s="1008" t="s">
        <v>830</v>
      </c>
      <c r="G15" s="896">
        <v>1260000</v>
      </c>
      <c r="H15" s="896"/>
      <c r="I15" s="896"/>
      <c r="J15" s="896">
        <v>629000</v>
      </c>
      <c r="K15" s="896">
        <v>631000</v>
      </c>
      <c r="L15" s="896"/>
      <c r="M15" s="896">
        <f>H15+J15-L15+I15+K15</f>
        <v>1260000</v>
      </c>
      <c r="N15" s="896">
        <v>1500</v>
      </c>
      <c r="O15" s="896">
        <v>0</v>
      </c>
      <c r="P15" s="896">
        <v>76364</v>
      </c>
      <c r="Q15" s="896">
        <v>152727</v>
      </c>
      <c r="R15" s="896">
        <f>M15-P15-Q15-O15</f>
        <v>1030909</v>
      </c>
      <c r="S15" s="896">
        <v>21136</v>
      </c>
      <c r="T15" s="896">
        <v>97047</v>
      </c>
      <c r="U15" s="1174">
        <v>171101</v>
      </c>
    </row>
    <row r="16" spans="1:21" s="880" customFormat="1" ht="30" customHeight="1" thickBot="1" thickTop="1">
      <c r="A16" s="877">
        <v>9</v>
      </c>
      <c r="B16" s="897" t="s">
        <v>273</v>
      </c>
      <c r="C16" s="898" t="s">
        <v>432</v>
      </c>
      <c r="D16" s="898"/>
      <c r="E16" s="898"/>
      <c r="F16" s="898"/>
      <c r="G16" s="898"/>
      <c r="H16" s="898">
        <f>SUM(H8:H14)</f>
        <v>564185</v>
      </c>
      <c r="I16" s="898">
        <f>SUM(I8:I14)</f>
        <v>47488</v>
      </c>
      <c r="J16" s="898">
        <f>SUM(J8:J15)</f>
        <v>629000</v>
      </c>
      <c r="K16" s="898">
        <f>SUM(K8:K15)</f>
        <v>631000</v>
      </c>
      <c r="L16" s="898">
        <f>SUM(L8:L14)</f>
        <v>113595</v>
      </c>
      <c r="M16" s="898">
        <f>SUM(M8:M14)</f>
        <v>498078</v>
      </c>
      <c r="N16" s="898">
        <f>SUM(N8:N15)</f>
        <v>16687</v>
      </c>
      <c r="O16" s="898">
        <f>SUM(O8:O15)</f>
        <v>108504</v>
      </c>
      <c r="P16" s="898">
        <f>SUM(P8:P15)</f>
        <v>138186</v>
      </c>
      <c r="Q16" s="898">
        <f>SUM(Q8:Q15)</f>
        <v>214550</v>
      </c>
      <c r="R16" s="898">
        <f>SUM(R8:R15)</f>
        <v>1296838</v>
      </c>
      <c r="S16" s="898">
        <f>SUM(S8:S15)</f>
        <v>31448</v>
      </c>
      <c r="T16" s="898">
        <f>SUM(T8:T15)</f>
        <v>105370</v>
      </c>
      <c r="U16" s="1175">
        <f>SUM(U8:U15)</f>
        <v>178132</v>
      </c>
    </row>
    <row r="17" s="879" customFormat="1" ht="16.5">
      <c r="S17" s="878"/>
    </row>
  </sheetData>
  <sheetProtection/>
  <mergeCells count="7">
    <mergeCell ref="B1:F1"/>
    <mergeCell ref="B6:C6"/>
    <mergeCell ref="B7:C7"/>
    <mergeCell ref="B2:U2"/>
    <mergeCell ref="B3:U3"/>
    <mergeCell ref="B4:U4"/>
    <mergeCell ref="T5:U5"/>
  </mergeCells>
  <printOptions horizontalCentered="1"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55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S18"/>
  <sheetViews>
    <sheetView view="pageBreakPreview" zoomScaleSheetLayoutView="100" zoomScalePageLayoutView="0" workbookViewId="0" topLeftCell="A1">
      <selection activeCell="B1" sqref="B1"/>
    </sheetView>
  </sheetViews>
  <sheetFormatPr defaultColWidth="3.00390625" defaultRowHeight="12.75"/>
  <cols>
    <col min="1" max="1" width="4.375" style="1009" customWidth="1"/>
    <col min="2" max="2" width="60.75390625" style="1015" customWidth="1"/>
    <col min="3" max="3" width="16.00390625" style="1016" customWidth="1"/>
    <col min="4" max="4" width="15.875" style="1013" customWidth="1"/>
    <col min="5" max="251" width="8.00390625" style="1013" customWidth="1"/>
    <col min="252" max="252" width="3.00390625" style="1013" bestFit="1" customWidth="1"/>
    <col min="253" max="16384" width="3.00390625" style="43" customWidth="1"/>
  </cols>
  <sheetData>
    <row r="1" spans="2:253" ht="17.25">
      <c r="B1" s="1" t="s">
        <v>986</v>
      </c>
      <c r="C1" s="1010"/>
      <c r="D1" s="1011"/>
      <c r="E1" s="1011"/>
      <c r="F1" s="1011"/>
      <c r="G1" s="1011"/>
      <c r="H1" s="1011"/>
      <c r="I1" s="1011"/>
      <c r="J1" s="1011"/>
      <c r="K1" s="1011"/>
      <c r="L1" s="1011"/>
      <c r="M1" s="1011"/>
      <c r="N1" s="1011"/>
      <c r="O1" s="1011"/>
      <c r="P1" s="1011"/>
      <c r="Q1" s="1011"/>
      <c r="R1" s="1011"/>
      <c r="S1" s="1011"/>
      <c r="T1" s="1011"/>
      <c r="U1" s="1011"/>
      <c r="V1" s="1011"/>
      <c r="W1" s="1011"/>
      <c r="X1" s="1011"/>
      <c r="Y1" s="1011"/>
      <c r="Z1" s="1011"/>
      <c r="AA1" s="1011"/>
      <c r="AB1" s="1011"/>
      <c r="AC1" s="1011"/>
      <c r="AD1" s="1011"/>
      <c r="AE1" s="1011"/>
      <c r="AF1" s="1011"/>
      <c r="AG1" s="1011"/>
      <c r="AH1" s="1011"/>
      <c r="AI1" s="1011"/>
      <c r="AJ1" s="1011"/>
      <c r="AK1" s="1011"/>
      <c r="AL1" s="1011"/>
      <c r="AM1" s="1011"/>
      <c r="AN1" s="1011"/>
      <c r="AO1" s="1011"/>
      <c r="AP1" s="1011"/>
      <c r="AQ1" s="1011"/>
      <c r="AR1" s="1011"/>
      <c r="AS1" s="1011"/>
      <c r="AT1" s="1011"/>
      <c r="AU1" s="1011"/>
      <c r="AV1" s="1011"/>
      <c r="AW1" s="1011"/>
      <c r="AX1" s="1011"/>
      <c r="AY1" s="1011"/>
      <c r="AZ1" s="1011"/>
      <c r="BA1" s="1011"/>
      <c r="BB1" s="1011"/>
      <c r="BC1" s="1011"/>
      <c r="BD1" s="1011"/>
      <c r="BE1" s="1011"/>
      <c r="BF1" s="1011"/>
      <c r="BG1" s="1011"/>
      <c r="BH1" s="1011"/>
      <c r="BI1" s="1011"/>
      <c r="BJ1" s="1011"/>
      <c r="BK1" s="1011"/>
      <c r="BL1" s="1011"/>
      <c r="BM1" s="1011"/>
      <c r="BN1" s="1011"/>
      <c r="BO1" s="1011"/>
      <c r="BP1" s="1011"/>
      <c r="BQ1" s="1011"/>
      <c r="BR1" s="1011"/>
      <c r="BS1" s="1011"/>
      <c r="BT1" s="1011"/>
      <c r="BU1" s="1011"/>
      <c r="BV1" s="1011"/>
      <c r="BW1" s="1011"/>
      <c r="BX1" s="1011"/>
      <c r="BY1" s="1011"/>
      <c r="BZ1" s="1011"/>
      <c r="CA1" s="1011"/>
      <c r="CB1" s="1011"/>
      <c r="CC1" s="1011"/>
      <c r="CD1" s="1011"/>
      <c r="CE1" s="1011"/>
      <c r="CF1" s="1011"/>
      <c r="CG1" s="1011"/>
      <c r="CH1" s="1011"/>
      <c r="CI1" s="1011"/>
      <c r="CJ1" s="1011"/>
      <c r="CK1" s="1011"/>
      <c r="CL1" s="1011"/>
      <c r="CM1" s="1011"/>
      <c r="CN1" s="1011"/>
      <c r="CO1" s="1011"/>
      <c r="CP1" s="1011"/>
      <c r="CQ1" s="1011"/>
      <c r="CR1" s="1011"/>
      <c r="CS1" s="1011"/>
      <c r="CT1" s="1011"/>
      <c r="CU1" s="1011"/>
      <c r="CV1" s="1011"/>
      <c r="CW1" s="1011"/>
      <c r="CX1" s="1011"/>
      <c r="CY1" s="1011"/>
      <c r="CZ1" s="1011"/>
      <c r="DA1" s="1011"/>
      <c r="DB1" s="1011"/>
      <c r="DC1" s="1011"/>
      <c r="DD1" s="1011"/>
      <c r="DE1" s="1011"/>
      <c r="DF1" s="1011"/>
      <c r="DG1" s="1011"/>
      <c r="DH1" s="1011"/>
      <c r="DI1" s="1011"/>
      <c r="DJ1" s="1011"/>
      <c r="DK1" s="1011"/>
      <c r="DL1" s="1011"/>
      <c r="DM1" s="1011"/>
      <c r="DN1" s="1011"/>
      <c r="DO1" s="1011"/>
      <c r="DP1" s="1011"/>
      <c r="DQ1" s="1011"/>
      <c r="DR1" s="1011"/>
      <c r="DS1" s="1011"/>
      <c r="DT1" s="1011"/>
      <c r="DU1" s="1011"/>
      <c r="DV1" s="1011"/>
      <c r="DW1" s="1011"/>
      <c r="DX1" s="1011"/>
      <c r="DY1" s="1011"/>
      <c r="DZ1" s="1011"/>
      <c r="EA1" s="1011"/>
      <c r="EB1" s="1011"/>
      <c r="EC1" s="1011"/>
      <c r="ED1" s="1011"/>
      <c r="EE1" s="1011"/>
      <c r="EF1" s="1011"/>
      <c r="EG1" s="1011"/>
      <c r="EH1" s="1011"/>
      <c r="EI1" s="1011"/>
      <c r="EJ1" s="1011"/>
      <c r="EK1" s="1011"/>
      <c r="EL1" s="1011"/>
      <c r="EM1" s="1011"/>
      <c r="EN1" s="1011"/>
      <c r="EO1" s="1011"/>
      <c r="EP1" s="1011"/>
      <c r="EQ1" s="1011"/>
      <c r="ER1" s="1011"/>
      <c r="ES1" s="1011"/>
      <c r="ET1" s="1011"/>
      <c r="EU1" s="1011"/>
      <c r="EV1" s="1011"/>
      <c r="EW1" s="1011"/>
      <c r="EX1" s="1011"/>
      <c r="EY1" s="1011"/>
      <c r="EZ1" s="1011"/>
      <c r="FA1" s="1011"/>
      <c r="FB1" s="1011"/>
      <c r="FC1" s="1011"/>
      <c r="FD1" s="1011"/>
      <c r="FE1" s="1011"/>
      <c r="FF1" s="1011"/>
      <c r="FG1" s="1011"/>
      <c r="FH1" s="1011"/>
      <c r="FI1" s="1011"/>
      <c r="FJ1" s="1011"/>
      <c r="FK1" s="1011"/>
      <c r="FL1" s="1011"/>
      <c r="FM1" s="1011"/>
      <c r="FN1" s="1011"/>
      <c r="FO1" s="1011"/>
      <c r="FP1" s="1011"/>
      <c r="FQ1" s="1011"/>
      <c r="FR1" s="1011"/>
      <c r="FS1" s="1011"/>
      <c r="FT1" s="1011"/>
      <c r="FU1" s="1011"/>
      <c r="FV1" s="1011"/>
      <c r="FW1" s="1011"/>
      <c r="FX1" s="1011"/>
      <c r="FY1" s="1011"/>
      <c r="FZ1" s="1011"/>
      <c r="GA1" s="1011"/>
      <c r="GB1" s="1011"/>
      <c r="GC1" s="1011"/>
      <c r="GD1" s="1011"/>
      <c r="GE1" s="1011"/>
      <c r="GF1" s="1011"/>
      <c r="GG1" s="1011"/>
      <c r="GH1" s="1011"/>
      <c r="GI1" s="1011"/>
      <c r="GJ1" s="1011"/>
      <c r="GK1" s="1011"/>
      <c r="GL1" s="1011"/>
      <c r="GM1" s="1011"/>
      <c r="GN1" s="1011"/>
      <c r="GO1" s="1011"/>
      <c r="GP1" s="1011"/>
      <c r="GQ1" s="1011"/>
      <c r="GR1" s="1011"/>
      <c r="GS1" s="1011"/>
      <c r="GT1" s="1011"/>
      <c r="GU1" s="1011"/>
      <c r="GV1" s="1011"/>
      <c r="GW1" s="1011"/>
      <c r="GX1" s="1011"/>
      <c r="GY1" s="1011"/>
      <c r="GZ1" s="1011"/>
      <c r="HA1" s="1011"/>
      <c r="HB1" s="1011"/>
      <c r="HC1" s="1011"/>
      <c r="HD1" s="1011"/>
      <c r="HE1" s="1011"/>
      <c r="HF1" s="1011"/>
      <c r="HG1" s="1011"/>
      <c r="HH1" s="1011"/>
      <c r="HI1" s="1011"/>
      <c r="HJ1" s="1011"/>
      <c r="HK1" s="1011"/>
      <c r="HL1" s="1011"/>
      <c r="HM1" s="1011"/>
      <c r="HN1" s="1011"/>
      <c r="HO1" s="1011"/>
      <c r="HP1" s="1011"/>
      <c r="HQ1" s="1011"/>
      <c r="HR1" s="1011"/>
      <c r="HS1" s="1011"/>
      <c r="HT1" s="1011"/>
      <c r="HU1" s="1011"/>
      <c r="HV1" s="1011"/>
      <c r="HW1" s="1011"/>
      <c r="HX1" s="1011"/>
      <c r="HY1" s="1011"/>
      <c r="HZ1" s="1011"/>
      <c r="IA1" s="1011"/>
      <c r="IB1" s="1011"/>
      <c r="IC1" s="1011"/>
      <c r="ID1" s="1011"/>
      <c r="IE1" s="1011"/>
      <c r="IF1" s="1011"/>
      <c r="IG1" s="1011"/>
      <c r="IH1" s="1011"/>
      <c r="II1" s="1011"/>
      <c r="IJ1" s="1011"/>
      <c r="IK1" s="1011"/>
      <c r="IL1" s="1011"/>
      <c r="IM1" s="1011"/>
      <c r="IN1" s="1011"/>
      <c r="IO1" s="1011"/>
      <c r="IP1" s="1011"/>
      <c r="IQ1" s="1011"/>
      <c r="IR1" s="1011"/>
      <c r="IS1" s="284"/>
    </row>
    <row r="2" spans="2:253" ht="17.25">
      <c r="B2" s="1045"/>
      <c r="C2" s="1010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1"/>
      <c r="V2" s="1011"/>
      <c r="W2" s="1011"/>
      <c r="X2" s="1011"/>
      <c r="Y2" s="1011"/>
      <c r="Z2" s="1011"/>
      <c r="AA2" s="1011"/>
      <c r="AB2" s="1011"/>
      <c r="AC2" s="1011"/>
      <c r="AD2" s="1011"/>
      <c r="AE2" s="1011"/>
      <c r="AF2" s="1011"/>
      <c r="AG2" s="1011"/>
      <c r="AH2" s="1011"/>
      <c r="AI2" s="1011"/>
      <c r="AJ2" s="1011"/>
      <c r="AK2" s="1011"/>
      <c r="AL2" s="1011"/>
      <c r="AM2" s="1011"/>
      <c r="AN2" s="1011"/>
      <c r="AO2" s="1011"/>
      <c r="AP2" s="1011"/>
      <c r="AQ2" s="1011"/>
      <c r="AR2" s="1011"/>
      <c r="AS2" s="1011"/>
      <c r="AT2" s="1011"/>
      <c r="AU2" s="1011"/>
      <c r="AV2" s="1011"/>
      <c r="AW2" s="1011"/>
      <c r="AX2" s="1011"/>
      <c r="AY2" s="1011"/>
      <c r="AZ2" s="1011"/>
      <c r="BA2" s="1011"/>
      <c r="BB2" s="1011"/>
      <c r="BC2" s="1011"/>
      <c r="BD2" s="1011"/>
      <c r="BE2" s="1011"/>
      <c r="BF2" s="1011"/>
      <c r="BG2" s="1011"/>
      <c r="BH2" s="1011"/>
      <c r="BI2" s="1011"/>
      <c r="BJ2" s="1011"/>
      <c r="BK2" s="1011"/>
      <c r="BL2" s="1011"/>
      <c r="BM2" s="1011"/>
      <c r="BN2" s="1011"/>
      <c r="BO2" s="1011"/>
      <c r="BP2" s="1011"/>
      <c r="BQ2" s="1011"/>
      <c r="BR2" s="1011"/>
      <c r="BS2" s="1011"/>
      <c r="BT2" s="1011"/>
      <c r="BU2" s="1011"/>
      <c r="BV2" s="1011"/>
      <c r="BW2" s="1011"/>
      <c r="BX2" s="1011"/>
      <c r="BY2" s="1011"/>
      <c r="BZ2" s="1011"/>
      <c r="CA2" s="1011"/>
      <c r="CB2" s="1011"/>
      <c r="CC2" s="1011"/>
      <c r="CD2" s="1011"/>
      <c r="CE2" s="1011"/>
      <c r="CF2" s="1011"/>
      <c r="CG2" s="1011"/>
      <c r="CH2" s="1011"/>
      <c r="CI2" s="1011"/>
      <c r="CJ2" s="1011"/>
      <c r="CK2" s="1011"/>
      <c r="CL2" s="1011"/>
      <c r="CM2" s="1011"/>
      <c r="CN2" s="1011"/>
      <c r="CO2" s="1011"/>
      <c r="CP2" s="1011"/>
      <c r="CQ2" s="1011"/>
      <c r="CR2" s="1011"/>
      <c r="CS2" s="1011"/>
      <c r="CT2" s="1011"/>
      <c r="CU2" s="1011"/>
      <c r="CV2" s="1011"/>
      <c r="CW2" s="1011"/>
      <c r="CX2" s="1011"/>
      <c r="CY2" s="1011"/>
      <c r="CZ2" s="1011"/>
      <c r="DA2" s="1011"/>
      <c r="DB2" s="1011"/>
      <c r="DC2" s="1011"/>
      <c r="DD2" s="1011"/>
      <c r="DE2" s="1011"/>
      <c r="DF2" s="1011"/>
      <c r="DG2" s="1011"/>
      <c r="DH2" s="1011"/>
      <c r="DI2" s="1011"/>
      <c r="DJ2" s="1011"/>
      <c r="DK2" s="1011"/>
      <c r="DL2" s="1011"/>
      <c r="DM2" s="1011"/>
      <c r="DN2" s="1011"/>
      <c r="DO2" s="1011"/>
      <c r="DP2" s="1011"/>
      <c r="DQ2" s="1011"/>
      <c r="DR2" s="1011"/>
      <c r="DS2" s="1011"/>
      <c r="DT2" s="1011"/>
      <c r="DU2" s="1011"/>
      <c r="DV2" s="1011"/>
      <c r="DW2" s="1011"/>
      <c r="DX2" s="1011"/>
      <c r="DY2" s="1011"/>
      <c r="DZ2" s="1011"/>
      <c r="EA2" s="1011"/>
      <c r="EB2" s="1011"/>
      <c r="EC2" s="1011"/>
      <c r="ED2" s="1011"/>
      <c r="EE2" s="1011"/>
      <c r="EF2" s="1011"/>
      <c r="EG2" s="1011"/>
      <c r="EH2" s="1011"/>
      <c r="EI2" s="1011"/>
      <c r="EJ2" s="1011"/>
      <c r="EK2" s="1011"/>
      <c r="EL2" s="1011"/>
      <c r="EM2" s="1011"/>
      <c r="EN2" s="1011"/>
      <c r="EO2" s="1011"/>
      <c r="EP2" s="1011"/>
      <c r="EQ2" s="1011"/>
      <c r="ER2" s="1011"/>
      <c r="ES2" s="1011"/>
      <c r="ET2" s="1011"/>
      <c r="EU2" s="1011"/>
      <c r="EV2" s="1011"/>
      <c r="EW2" s="1011"/>
      <c r="EX2" s="1011"/>
      <c r="EY2" s="1011"/>
      <c r="EZ2" s="1011"/>
      <c r="FA2" s="1011"/>
      <c r="FB2" s="1011"/>
      <c r="FC2" s="1011"/>
      <c r="FD2" s="1011"/>
      <c r="FE2" s="1011"/>
      <c r="FF2" s="1011"/>
      <c r="FG2" s="1011"/>
      <c r="FH2" s="1011"/>
      <c r="FI2" s="1011"/>
      <c r="FJ2" s="1011"/>
      <c r="FK2" s="1011"/>
      <c r="FL2" s="1011"/>
      <c r="FM2" s="1011"/>
      <c r="FN2" s="1011"/>
      <c r="FO2" s="1011"/>
      <c r="FP2" s="1011"/>
      <c r="FQ2" s="1011"/>
      <c r="FR2" s="1011"/>
      <c r="FS2" s="1011"/>
      <c r="FT2" s="1011"/>
      <c r="FU2" s="1011"/>
      <c r="FV2" s="1011"/>
      <c r="FW2" s="1011"/>
      <c r="FX2" s="1011"/>
      <c r="FY2" s="1011"/>
      <c r="FZ2" s="1011"/>
      <c r="GA2" s="1011"/>
      <c r="GB2" s="1011"/>
      <c r="GC2" s="1011"/>
      <c r="GD2" s="1011"/>
      <c r="GE2" s="1011"/>
      <c r="GF2" s="1011"/>
      <c r="GG2" s="1011"/>
      <c r="GH2" s="1011"/>
      <c r="GI2" s="1011"/>
      <c r="GJ2" s="1011"/>
      <c r="GK2" s="1011"/>
      <c r="GL2" s="1011"/>
      <c r="GM2" s="1011"/>
      <c r="GN2" s="1011"/>
      <c r="GO2" s="1011"/>
      <c r="GP2" s="1011"/>
      <c r="GQ2" s="1011"/>
      <c r="GR2" s="1011"/>
      <c r="GS2" s="1011"/>
      <c r="GT2" s="1011"/>
      <c r="GU2" s="1011"/>
      <c r="GV2" s="1011"/>
      <c r="GW2" s="1011"/>
      <c r="GX2" s="1011"/>
      <c r="GY2" s="1011"/>
      <c r="GZ2" s="1011"/>
      <c r="HA2" s="1011"/>
      <c r="HB2" s="1011"/>
      <c r="HC2" s="1011"/>
      <c r="HD2" s="1011"/>
      <c r="HE2" s="1011"/>
      <c r="HF2" s="1011"/>
      <c r="HG2" s="1011"/>
      <c r="HH2" s="1011"/>
      <c r="HI2" s="1011"/>
      <c r="HJ2" s="1011"/>
      <c r="HK2" s="1011"/>
      <c r="HL2" s="1011"/>
      <c r="HM2" s="1011"/>
      <c r="HN2" s="1011"/>
      <c r="HO2" s="1011"/>
      <c r="HP2" s="1011"/>
      <c r="HQ2" s="1011"/>
      <c r="HR2" s="1011"/>
      <c r="HS2" s="1011"/>
      <c r="HT2" s="1011"/>
      <c r="HU2" s="1011"/>
      <c r="HV2" s="1011"/>
      <c r="HW2" s="1011"/>
      <c r="HX2" s="1011"/>
      <c r="HY2" s="1011"/>
      <c r="HZ2" s="1011"/>
      <c r="IA2" s="1011"/>
      <c r="IB2" s="1011"/>
      <c r="IC2" s="1011"/>
      <c r="ID2" s="1011"/>
      <c r="IE2" s="1011"/>
      <c r="IF2" s="1011"/>
      <c r="IG2" s="1011"/>
      <c r="IH2" s="1011"/>
      <c r="II2" s="1011"/>
      <c r="IJ2" s="1011"/>
      <c r="IK2" s="1011"/>
      <c r="IL2" s="1011"/>
      <c r="IM2" s="1011"/>
      <c r="IN2" s="1011"/>
      <c r="IO2" s="1011"/>
      <c r="IP2" s="1011"/>
      <c r="IQ2" s="1011"/>
      <c r="IR2" s="1011"/>
      <c r="IS2" s="284"/>
    </row>
    <row r="3" spans="2:253" ht="17.25">
      <c r="B3" s="1343" t="s">
        <v>812</v>
      </c>
      <c r="C3" s="1343"/>
      <c r="D3" s="1343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2"/>
      <c r="AI3" s="1012"/>
      <c r="AJ3" s="1012"/>
      <c r="AK3" s="1012"/>
      <c r="AL3" s="1012"/>
      <c r="AM3" s="1012"/>
      <c r="AN3" s="1012"/>
      <c r="AO3" s="1012"/>
      <c r="AP3" s="1012"/>
      <c r="AQ3" s="1012"/>
      <c r="AR3" s="1012"/>
      <c r="AS3" s="1012"/>
      <c r="AT3" s="1012"/>
      <c r="AU3" s="1012"/>
      <c r="AV3" s="1012"/>
      <c r="AW3" s="1012"/>
      <c r="AX3" s="1012"/>
      <c r="AY3" s="1012"/>
      <c r="AZ3" s="1012"/>
      <c r="BA3" s="1012"/>
      <c r="BB3" s="1012"/>
      <c r="BC3" s="1012"/>
      <c r="BD3" s="1012"/>
      <c r="BE3" s="1012"/>
      <c r="BF3" s="1012"/>
      <c r="BG3" s="1012"/>
      <c r="BH3" s="1012"/>
      <c r="BI3" s="1012"/>
      <c r="BJ3" s="1012"/>
      <c r="BK3" s="1012"/>
      <c r="BL3" s="1012"/>
      <c r="BM3" s="1012"/>
      <c r="BN3" s="1012"/>
      <c r="BO3" s="1012"/>
      <c r="BP3" s="1012"/>
      <c r="BQ3" s="1012"/>
      <c r="BR3" s="1012"/>
      <c r="BS3" s="1012"/>
      <c r="BT3" s="1012"/>
      <c r="BU3" s="1012"/>
      <c r="BV3" s="1012"/>
      <c r="BW3" s="1012"/>
      <c r="BX3" s="1012"/>
      <c r="BY3" s="1012"/>
      <c r="BZ3" s="1012"/>
      <c r="CA3" s="1012"/>
      <c r="CB3" s="1012"/>
      <c r="CC3" s="1012"/>
      <c r="CD3" s="1012"/>
      <c r="CE3" s="1012"/>
      <c r="CF3" s="1012"/>
      <c r="CG3" s="1012"/>
      <c r="CH3" s="1012"/>
      <c r="CI3" s="1012"/>
      <c r="CJ3" s="1012"/>
      <c r="CK3" s="1012"/>
      <c r="CL3" s="1012"/>
      <c r="CM3" s="1012"/>
      <c r="CN3" s="1012"/>
      <c r="CO3" s="1012"/>
      <c r="CP3" s="1012"/>
      <c r="CQ3" s="1012"/>
      <c r="CR3" s="1012"/>
      <c r="CS3" s="1012"/>
      <c r="CT3" s="1012"/>
      <c r="CU3" s="1012"/>
      <c r="CV3" s="1012"/>
      <c r="CW3" s="1012"/>
      <c r="CX3" s="1012"/>
      <c r="CY3" s="1012"/>
      <c r="CZ3" s="1012"/>
      <c r="DA3" s="1012"/>
      <c r="DB3" s="1012"/>
      <c r="DC3" s="1012"/>
      <c r="DD3" s="1012"/>
      <c r="DE3" s="1012"/>
      <c r="DF3" s="1012"/>
      <c r="DG3" s="1012"/>
      <c r="DH3" s="1012"/>
      <c r="DI3" s="1012"/>
      <c r="DJ3" s="1012"/>
      <c r="DK3" s="1012"/>
      <c r="DL3" s="1012"/>
      <c r="DM3" s="1012"/>
      <c r="DN3" s="1012"/>
      <c r="DO3" s="1012"/>
      <c r="DP3" s="1012"/>
      <c r="DQ3" s="1012"/>
      <c r="DR3" s="1012"/>
      <c r="DS3" s="1012"/>
      <c r="DT3" s="1012"/>
      <c r="DU3" s="1012"/>
      <c r="DV3" s="1012"/>
      <c r="DW3" s="1012"/>
      <c r="DX3" s="1012"/>
      <c r="DY3" s="1012"/>
      <c r="DZ3" s="1012"/>
      <c r="EA3" s="1012"/>
      <c r="EB3" s="1012"/>
      <c r="EC3" s="1012"/>
      <c r="ED3" s="1012"/>
      <c r="EE3" s="1012"/>
      <c r="EF3" s="1012"/>
      <c r="EG3" s="1012"/>
      <c r="EH3" s="1012"/>
      <c r="EI3" s="1012"/>
      <c r="EJ3" s="1012"/>
      <c r="EK3" s="1012"/>
      <c r="EL3" s="1012"/>
      <c r="EM3" s="1012"/>
      <c r="EN3" s="1012"/>
      <c r="EO3" s="1012"/>
      <c r="EP3" s="1012"/>
      <c r="EQ3" s="1012"/>
      <c r="ER3" s="1012"/>
      <c r="ES3" s="1012"/>
      <c r="ET3" s="1012"/>
      <c r="EU3" s="1012"/>
      <c r="EV3" s="1012"/>
      <c r="EW3" s="1012"/>
      <c r="EX3" s="1012"/>
      <c r="EY3" s="1012"/>
      <c r="EZ3" s="1012"/>
      <c r="FA3" s="1012"/>
      <c r="FB3" s="1012"/>
      <c r="FC3" s="1012"/>
      <c r="FD3" s="1012"/>
      <c r="FE3" s="1012"/>
      <c r="FF3" s="1012"/>
      <c r="FG3" s="1012"/>
      <c r="FH3" s="1012"/>
      <c r="FI3" s="1012"/>
      <c r="FJ3" s="1012"/>
      <c r="FK3" s="1012"/>
      <c r="FL3" s="1012"/>
      <c r="FM3" s="1012"/>
      <c r="FN3" s="1012"/>
      <c r="FO3" s="1012"/>
      <c r="FP3" s="1012"/>
      <c r="FQ3" s="1012"/>
      <c r="FR3" s="1012"/>
      <c r="FS3" s="1012"/>
      <c r="FT3" s="1012"/>
      <c r="FU3" s="1012"/>
      <c r="FV3" s="1012"/>
      <c r="FW3" s="1012"/>
      <c r="FX3" s="1012"/>
      <c r="FY3" s="1012"/>
      <c r="FZ3" s="1012"/>
      <c r="GA3" s="1012"/>
      <c r="GB3" s="1012"/>
      <c r="GC3" s="1012"/>
      <c r="GD3" s="1012"/>
      <c r="GE3" s="1012"/>
      <c r="GF3" s="1012"/>
      <c r="GG3" s="1012"/>
      <c r="GH3" s="1012"/>
      <c r="GI3" s="1012"/>
      <c r="GJ3" s="1012"/>
      <c r="GK3" s="1012"/>
      <c r="GL3" s="1012"/>
      <c r="GM3" s="1012"/>
      <c r="GN3" s="1012"/>
      <c r="GO3" s="1012"/>
      <c r="GP3" s="1012"/>
      <c r="GQ3" s="1012"/>
      <c r="GR3" s="1012"/>
      <c r="GS3" s="1012"/>
      <c r="GT3" s="1012"/>
      <c r="GU3" s="1012"/>
      <c r="GV3" s="1012"/>
      <c r="GW3" s="1012"/>
      <c r="GX3" s="1012"/>
      <c r="GY3" s="1012"/>
      <c r="GZ3" s="1012"/>
      <c r="HA3" s="1012"/>
      <c r="HB3" s="1012"/>
      <c r="HC3" s="1012"/>
      <c r="HD3" s="1012"/>
      <c r="HE3" s="1012"/>
      <c r="HF3" s="1012"/>
      <c r="HG3" s="1012"/>
      <c r="HH3" s="1012"/>
      <c r="HI3" s="1012"/>
      <c r="HJ3" s="1012"/>
      <c r="HK3" s="1012"/>
      <c r="HL3" s="1012"/>
      <c r="HM3" s="1012"/>
      <c r="HN3" s="1012"/>
      <c r="HO3" s="1012"/>
      <c r="HP3" s="1012"/>
      <c r="HQ3" s="1012"/>
      <c r="HR3" s="1012"/>
      <c r="HS3" s="1012"/>
      <c r="HT3" s="1012"/>
      <c r="HU3" s="1012"/>
      <c r="HV3" s="1012"/>
      <c r="HW3" s="1012"/>
      <c r="HX3" s="1012"/>
      <c r="HY3" s="1012"/>
      <c r="HZ3" s="1012"/>
      <c r="IA3" s="1012"/>
      <c r="IB3" s="1012"/>
      <c r="IC3" s="1012"/>
      <c r="ID3" s="1012"/>
      <c r="IE3" s="1012"/>
      <c r="IF3" s="1012"/>
      <c r="IG3" s="1012"/>
      <c r="IH3" s="1012"/>
      <c r="II3" s="1012"/>
      <c r="IJ3" s="1012"/>
      <c r="IK3" s="1012"/>
      <c r="IL3" s="1012"/>
      <c r="IM3" s="1012"/>
      <c r="IN3" s="1012"/>
      <c r="IO3" s="1012"/>
      <c r="IP3" s="1012"/>
      <c r="IQ3" s="1012"/>
      <c r="IR3" s="1012"/>
      <c r="IS3" s="46"/>
    </row>
    <row r="4" spans="2:4" ht="17.25">
      <c r="B4" s="1344" t="s">
        <v>813</v>
      </c>
      <c r="C4" s="1344"/>
      <c r="D4" s="1344"/>
    </row>
    <row r="5" spans="2:3" ht="17.25">
      <c r="B5" s="1142"/>
      <c r="C5" s="1046"/>
    </row>
    <row r="6" spans="2:4" ht="40.5" customHeight="1">
      <c r="B6" s="1345" t="s">
        <v>951</v>
      </c>
      <c r="C6" s="1345"/>
      <c r="D6" s="1345"/>
    </row>
    <row r="7" spans="2:4" ht="17.25">
      <c r="B7" s="1050"/>
      <c r="C7" s="1050"/>
      <c r="D7" s="1158" t="s">
        <v>0</v>
      </c>
    </row>
    <row r="8" spans="2:253" ht="17.25" thickBot="1">
      <c r="B8" s="1162" t="s">
        <v>1</v>
      </c>
      <c r="C8" s="1020" t="s">
        <v>3</v>
      </c>
      <c r="D8" s="1099" t="s">
        <v>2</v>
      </c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7"/>
      <c r="Y8" s="1047"/>
      <c r="Z8" s="1047"/>
      <c r="AA8" s="1047"/>
      <c r="AB8" s="1047"/>
      <c r="AC8" s="1047"/>
      <c r="AD8" s="1047"/>
      <c r="AE8" s="1047"/>
      <c r="AF8" s="1047"/>
      <c r="AG8" s="1047"/>
      <c r="AH8" s="1047"/>
      <c r="AI8" s="1047"/>
      <c r="AJ8" s="1047"/>
      <c r="AK8" s="1047"/>
      <c r="AL8" s="1047"/>
      <c r="AM8" s="1047"/>
      <c r="AN8" s="1047"/>
      <c r="AO8" s="1047"/>
      <c r="AP8" s="1047"/>
      <c r="AQ8" s="1047"/>
      <c r="AR8" s="1047"/>
      <c r="AS8" s="1047"/>
      <c r="AT8" s="1047"/>
      <c r="AU8" s="1047"/>
      <c r="AV8" s="1047"/>
      <c r="AW8" s="1047"/>
      <c r="AX8" s="1047"/>
      <c r="AY8" s="1047"/>
      <c r="AZ8" s="1047"/>
      <c r="BA8" s="1047"/>
      <c r="BB8" s="1047"/>
      <c r="BC8" s="1047"/>
      <c r="BD8" s="1047"/>
      <c r="BE8" s="1047"/>
      <c r="BF8" s="1047"/>
      <c r="BG8" s="1047"/>
      <c r="BH8" s="1047"/>
      <c r="BI8" s="1047"/>
      <c r="BJ8" s="1047"/>
      <c r="BK8" s="1047"/>
      <c r="BL8" s="1047"/>
      <c r="BM8" s="1047"/>
      <c r="BN8" s="1047"/>
      <c r="BO8" s="1047"/>
      <c r="BP8" s="1047"/>
      <c r="BQ8" s="1047"/>
      <c r="BR8" s="1047"/>
      <c r="BS8" s="1047"/>
      <c r="BT8" s="1047"/>
      <c r="BU8" s="1047"/>
      <c r="BV8" s="1047"/>
      <c r="BW8" s="1047"/>
      <c r="BX8" s="1047"/>
      <c r="BY8" s="1047"/>
      <c r="BZ8" s="1047"/>
      <c r="CA8" s="1047"/>
      <c r="CB8" s="1047"/>
      <c r="CC8" s="1047"/>
      <c r="CD8" s="1047"/>
      <c r="CE8" s="1047"/>
      <c r="CF8" s="1047"/>
      <c r="CG8" s="1047"/>
      <c r="CH8" s="1047"/>
      <c r="CI8" s="1047"/>
      <c r="CJ8" s="1047"/>
      <c r="CK8" s="1047"/>
      <c r="CL8" s="1047"/>
      <c r="CM8" s="1047"/>
      <c r="CN8" s="1047"/>
      <c r="CO8" s="1047"/>
      <c r="CP8" s="1047"/>
      <c r="CQ8" s="1047"/>
      <c r="CR8" s="1047"/>
      <c r="CS8" s="1047"/>
      <c r="CT8" s="1047"/>
      <c r="CU8" s="1047"/>
      <c r="CV8" s="1047"/>
      <c r="CW8" s="1047"/>
      <c r="CX8" s="1047"/>
      <c r="CY8" s="1047"/>
      <c r="CZ8" s="1047"/>
      <c r="DA8" s="1047"/>
      <c r="DB8" s="1047"/>
      <c r="DC8" s="1047"/>
      <c r="DD8" s="1047"/>
      <c r="DE8" s="1047"/>
      <c r="DF8" s="1047"/>
      <c r="DG8" s="1047"/>
      <c r="DH8" s="1047"/>
      <c r="DI8" s="1047"/>
      <c r="DJ8" s="1047"/>
      <c r="DK8" s="1047"/>
      <c r="DL8" s="1047"/>
      <c r="DM8" s="1047"/>
      <c r="DN8" s="1047"/>
      <c r="DO8" s="1047"/>
      <c r="DP8" s="1047"/>
      <c r="DQ8" s="1047"/>
      <c r="DR8" s="1047"/>
      <c r="DS8" s="1047"/>
      <c r="DT8" s="1047"/>
      <c r="DU8" s="1047"/>
      <c r="DV8" s="1047"/>
      <c r="DW8" s="1047"/>
      <c r="DX8" s="1047"/>
      <c r="DY8" s="1047"/>
      <c r="DZ8" s="1047"/>
      <c r="EA8" s="1047"/>
      <c r="EB8" s="1047"/>
      <c r="EC8" s="1047"/>
      <c r="ED8" s="1047"/>
      <c r="EE8" s="1047"/>
      <c r="EF8" s="1047"/>
      <c r="EG8" s="1047"/>
      <c r="EH8" s="1047"/>
      <c r="EI8" s="1047"/>
      <c r="EJ8" s="1047"/>
      <c r="EK8" s="1047"/>
      <c r="EL8" s="1047"/>
      <c r="EM8" s="1047"/>
      <c r="EN8" s="1047"/>
      <c r="EO8" s="1047"/>
      <c r="EP8" s="1047"/>
      <c r="EQ8" s="1047"/>
      <c r="ER8" s="1047"/>
      <c r="ES8" s="1047"/>
      <c r="ET8" s="1047"/>
      <c r="EU8" s="1047"/>
      <c r="EV8" s="1047"/>
      <c r="EW8" s="1047"/>
      <c r="EX8" s="1047"/>
      <c r="EY8" s="1047"/>
      <c r="EZ8" s="1047"/>
      <c r="FA8" s="1047"/>
      <c r="FB8" s="1047"/>
      <c r="FC8" s="1047"/>
      <c r="FD8" s="1047"/>
      <c r="FE8" s="1047"/>
      <c r="FF8" s="1047"/>
      <c r="FG8" s="1047"/>
      <c r="FH8" s="1047"/>
      <c r="FI8" s="1047"/>
      <c r="FJ8" s="1047"/>
      <c r="FK8" s="1047"/>
      <c r="FL8" s="1047"/>
      <c r="FM8" s="1047"/>
      <c r="FN8" s="1047"/>
      <c r="FO8" s="1047"/>
      <c r="FP8" s="1047"/>
      <c r="FQ8" s="1047"/>
      <c r="FR8" s="1047"/>
      <c r="FS8" s="1047"/>
      <c r="FT8" s="1047"/>
      <c r="FU8" s="1047"/>
      <c r="FV8" s="1047"/>
      <c r="FW8" s="1047"/>
      <c r="FX8" s="1047"/>
      <c r="FY8" s="1047"/>
      <c r="FZ8" s="1047"/>
      <c r="GA8" s="1047"/>
      <c r="GB8" s="1047"/>
      <c r="GC8" s="1047"/>
      <c r="GD8" s="1047"/>
      <c r="GE8" s="1047"/>
      <c r="GF8" s="1047"/>
      <c r="GG8" s="1047"/>
      <c r="GH8" s="1047"/>
      <c r="GI8" s="1047"/>
      <c r="GJ8" s="1047"/>
      <c r="GK8" s="1047"/>
      <c r="GL8" s="1047"/>
      <c r="GM8" s="1047"/>
      <c r="GN8" s="1047"/>
      <c r="GO8" s="1047"/>
      <c r="GP8" s="1047"/>
      <c r="GQ8" s="1047"/>
      <c r="GR8" s="1047"/>
      <c r="GS8" s="1047"/>
      <c r="GT8" s="1047"/>
      <c r="GU8" s="1047"/>
      <c r="GV8" s="1047"/>
      <c r="GW8" s="1047"/>
      <c r="GX8" s="1047"/>
      <c r="GY8" s="1047"/>
      <c r="GZ8" s="1047"/>
      <c r="HA8" s="1047"/>
      <c r="HB8" s="1047"/>
      <c r="HC8" s="1047"/>
      <c r="HD8" s="1047"/>
      <c r="HE8" s="1047"/>
      <c r="HF8" s="1047"/>
      <c r="HG8" s="1047"/>
      <c r="HH8" s="1047"/>
      <c r="HI8" s="1047"/>
      <c r="HJ8" s="1047"/>
      <c r="HK8" s="1047"/>
      <c r="HL8" s="1047"/>
      <c r="HM8" s="1047"/>
      <c r="HN8" s="1047"/>
      <c r="HO8" s="1047"/>
      <c r="HP8" s="1047"/>
      <c r="HQ8" s="1047"/>
      <c r="HR8" s="1047"/>
      <c r="HS8" s="1047"/>
      <c r="HT8" s="1047"/>
      <c r="HU8" s="1047"/>
      <c r="HV8" s="1047"/>
      <c r="HW8" s="1047"/>
      <c r="HX8" s="1047"/>
      <c r="HY8" s="1047"/>
      <c r="HZ8" s="1047"/>
      <c r="IA8" s="1047"/>
      <c r="IB8" s="1047"/>
      <c r="IC8" s="1047"/>
      <c r="ID8" s="1047"/>
      <c r="IE8" s="1047"/>
      <c r="IF8" s="1047"/>
      <c r="IG8" s="1047"/>
      <c r="IH8" s="1047"/>
      <c r="II8" s="1047"/>
      <c r="IJ8" s="1047"/>
      <c r="IK8" s="1047"/>
      <c r="IL8" s="1047"/>
      <c r="IM8" s="1047"/>
      <c r="IN8" s="1047"/>
      <c r="IO8" s="1047"/>
      <c r="IP8" s="1047"/>
      <c r="IQ8" s="1047"/>
      <c r="IR8" s="1047"/>
      <c r="IS8" s="46"/>
    </row>
    <row r="9" spans="1:4" ht="55.5" customHeight="1" thickBot="1">
      <c r="A9" s="1014"/>
      <c r="B9" s="1163" t="s">
        <v>814</v>
      </c>
      <c r="C9" s="1051" t="s">
        <v>944</v>
      </c>
      <c r="D9" s="1052" t="s">
        <v>945</v>
      </c>
    </row>
    <row r="10" spans="1:253" ht="76.5" customHeight="1">
      <c r="A10" s="1014">
        <v>1</v>
      </c>
      <c r="B10" s="1159" t="s">
        <v>935</v>
      </c>
      <c r="C10" s="1053">
        <v>50000</v>
      </c>
      <c r="D10" s="1054"/>
      <c r="E10" s="1012"/>
      <c r="F10" s="1012"/>
      <c r="G10" s="1012"/>
      <c r="H10" s="1012"/>
      <c r="I10" s="1012"/>
      <c r="J10" s="1012"/>
      <c r="K10" s="1012"/>
      <c r="L10" s="1012"/>
      <c r="M10" s="1012"/>
      <c r="N10" s="1012"/>
      <c r="O10" s="1012"/>
      <c r="P10" s="1012"/>
      <c r="Q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2"/>
      <c r="AG10" s="1012"/>
      <c r="AH10" s="1012"/>
      <c r="AI10" s="1012"/>
      <c r="AJ10" s="1012"/>
      <c r="AK10" s="1012"/>
      <c r="AL10" s="1012"/>
      <c r="AM10" s="1012"/>
      <c r="AN10" s="1012"/>
      <c r="AO10" s="1012"/>
      <c r="AP10" s="1012"/>
      <c r="AQ10" s="1012"/>
      <c r="AR10" s="1012"/>
      <c r="AS10" s="1012"/>
      <c r="AT10" s="1012"/>
      <c r="AU10" s="1012"/>
      <c r="AV10" s="1012"/>
      <c r="AW10" s="1012"/>
      <c r="AX10" s="1012"/>
      <c r="AY10" s="1012"/>
      <c r="AZ10" s="1012"/>
      <c r="BA10" s="1012"/>
      <c r="BB10" s="1012"/>
      <c r="BC10" s="1012"/>
      <c r="BD10" s="1012"/>
      <c r="BE10" s="1012"/>
      <c r="BF10" s="1012"/>
      <c r="BG10" s="1012"/>
      <c r="BH10" s="1012"/>
      <c r="BI10" s="1012"/>
      <c r="BJ10" s="1012"/>
      <c r="BK10" s="1012"/>
      <c r="BL10" s="1012"/>
      <c r="BM10" s="1012"/>
      <c r="BN10" s="1012"/>
      <c r="BO10" s="1012"/>
      <c r="BP10" s="1012"/>
      <c r="BQ10" s="1012"/>
      <c r="BR10" s="1012"/>
      <c r="BS10" s="1012"/>
      <c r="BT10" s="1012"/>
      <c r="BU10" s="1012"/>
      <c r="BV10" s="1012"/>
      <c r="BW10" s="1012"/>
      <c r="BX10" s="1012"/>
      <c r="BY10" s="1012"/>
      <c r="BZ10" s="1012"/>
      <c r="CA10" s="1012"/>
      <c r="CB10" s="1012"/>
      <c r="CC10" s="1012"/>
      <c r="CD10" s="1012"/>
      <c r="CE10" s="1012"/>
      <c r="CF10" s="1012"/>
      <c r="CG10" s="1012"/>
      <c r="CH10" s="1012"/>
      <c r="CI10" s="1012"/>
      <c r="CJ10" s="1012"/>
      <c r="CK10" s="1012"/>
      <c r="CL10" s="1012"/>
      <c r="CM10" s="1012"/>
      <c r="CN10" s="1012"/>
      <c r="CO10" s="1012"/>
      <c r="CP10" s="1012"/>
      <c r="CQ10" s="1012"/>
      <c r="CR10" s="1012"/>
      <c r="CS10" s="1012"/>
      <c r="CT10" s="1012"/>
      <c r="CU10" s="1012"/>
      <c r="CV10" s="1012"/>
      <c r="CW10" s="1012"/>
      <c r="CX10" s="1012"/>
      <c r="CY10" s="1012"/>
      <c r="CZ10" s="1012"/>
      <c r="DA10" s="1012"/>
      <c r="DB10" s="1012"/>
      <c r="DC10" s="1012"/>
      <c r="DD10" s="1012"/>
      <c r="DE10" s="1012"/>
      <c r="DF10" s="1012"/>
      <c r="DG10" s="1012"/>
      <c r="DH10" s="1012"/>
      <c r="DI10" s="1012"/>
      <c r="DJ10" s="1012"/>
      <c r="DK10" s="1012"/>
      <c r="DL10" s="1012"/>
      <c r="DM10" s="1012"/>
      <c r="DN10" s="1012"/>
      <c r="DO10" s="1012"/>
      <c r="DP10" s="1012"/>
      <c r="DQ10" s="1012"/>
      <c r="DR10" s="1012"/>
      <c r="DS10" s="1012"/>
      <c r="DT10" s="1012"/>
      <c r="DU10" s="1012"/>
      <c r="DV10" s="1012"/>
      <c r="DW10" s="1012"/>
      <c r="DX10" s="1012"/>
      <c r="DY10" s="1012"/>
      <c r="DZ10" s="1012"/>
      <c r="EA10" s="1012"/>
      <c r="EB10" s="1012"/>
      <c r="EC10" s="1012"/>
      <c r="ED10" s="1012"/>
      <c r="EE10" s="1012"/>
      <c r="EF10" s="1012"/>
      <c r="EG10" s="1012"/>
      <c r="EH10" s="1012"/>
      <c r="EI10" s="1012"/>
      <c r="EJ10" s="1012"/>
      <c r="EK10" s="1012"/>
      <c r="EL10" s="1012"/>
      <c r="EM10" s="1012"/>
      <c r="EN10" s="1012"/>
      <c r="EO10" s="1012"/>
      <c r="EP10" s="1012"/>
      <c r="EQ10" s="1012"/>
      <c r="ER10" s="1012"/>
      <c r="ES10" s="1012"/>
      <c r="ET10" s="1012"/>
      <c r="EU10" s="1012"/>
      <c r="EV10" s="1012"/>
      <c r="EW10" s="1012"/>
      <c r="EX10" s="1012"/>
      <c r="EY10" s="1012"/>
      <c r="EZ10" s="1012"/>
      <c r="FA10" s="1012"/>
      <c r="FB10" s="1012"/>
      <c r="FC10" s="1012"/>
      <c r="FD10" s="1012"/>
      <c r="FE10" s="1012"/>
      <c r="FF10" s="1012"/>
      <c r="FG10" s="1012"/>
      <c r="FH10" s="1012"/>
      <c r="FI10" s="1012"/>
      <c r="FJ10" s="1012"/>
      <c r="FK10" s="1012"/>
      <c r="FL10" s="1012"/>
      <c r="FM10" s="1012"/>
      <c r="FN10" s="1012"/>
      <c r="FO10" s="1012"/>
      <c r="FP10" s="1012"/>
      <c r="FQ10" s="1012"/>
      <c r="FR10" s="1012"/>
      <c r="FS10" s="1012"/>
      <c r="FT10" s="1012"/>
      <c r="FU10" s="1012"/>
      <c r="FV10" s="1012"/>
      <c r="FW10" s="1012"/>
      <c r="FX10" s="1012"/>
      <c r="FY10" s="1012"/>
      <c r="FZ10" s="1012"/>
      <c r="GA10" s="1012"/>
      <c r="GB10" s="1012"/>
      <c r="GC10" s="1012"/>
      <c r="GD10" s="1012"/>
      <c r="GE10" s="1012"/>
      <c r="GF10" s="1012"/>
      <c r="GG10" s="1012"/>
      <c r="GH10" s="1012"/>
      <c r="GI10" s="1012"/>
      <c r="GJ10" s="1012"/>
      <c r="GK10" s="1012"/>
      <c r="GL10" s="1012"/>
      <c r="GM10" s="1012"/>
      <c r="GN10" s="1012"/>
      <c r="GO10" s="1012"/>
      <c r="GP10" s="1012"/>
      <c r="GQ10" s="1012"/>
      <c r="GR10" s="1012"/>
      <c r="GS10" s="1012"/>
      <c r="GT10" s="1012"/>
      <c r="GU10" s="1012"/>
      <c r="GV10" s="1012"/>
      <c r="GW10" s="1012"/>
      <c r="GX10" s="1012"/>
      <c r="GY10" s="1012"/>
      <c r="GZ10" s="1012"/>
      <c r="HA10" s="1012"/>
      <c r="HB10" s="1012"/>
      <c r="HC10" s="1012"/>
      <c r="HD10" s="1012"/>
      <c r="HE10" s="1012"/>
      <c r="HF10" s="1012"/>
      <c r="HG10" s="1012"/>
      <c r="HH10" s="1012"/>
      <c r="HI10" s="1012"/>
      <c r="HJ10" s="1012"/>
      <c r="HK10" s="1012"/>
      <c r="HL10" s="1012"/>
      <c r="HM10" s="1012"/>
      <c r="HN10" s="1012"/>
      <c r="HO10" s="1012"/>
      <c r="HP10" s="1012"/>
      <c r="HQ10" s="1012"/>
      <c r="HR10" s="1012"/>
      <c r="HS10" s="1012"/>
      <c r="HT10" s="1012"/>
      <c r="HU10" s="1012"/>
      <c r="HV10" s="1012"/>
      <c r="HW10" s="1012"/>
      <c r="HX10" s="1012"/>
      <c r="HY10" s="1012"/>
      <c r="HZ10" s="1012"/>
      <c r="IA10" s="1012"/>
      <c r="IB10" s="1012"/>
      <c r="IC10" s="1012"/>
      <c r="ID10" s="1012"/>
      <c r="IE10" s="1012"/>
      <c r="IF10" s="1012"/>
      <c r="IG10" s="1012"/>
      <c r="IH10" s="1012"/>
      <c r="II10" s="1012"/>
      <c r="IJ10" s="1012"/>
      <c r="IK10" s="1012"/>
      <c r="IL10" s="1012"/>
      <c r="IM10" s="1012"/>
      <c r="IN10" s="1012"/>
      <c r="IO10" s="1012"/>
      <c r="IP10" s="1012"/>
      <c r="IQ10" s="1012"/>
      <c r="IR10" s="1012"/>
      <c r="IS10" s="46"/>
    </row>
    <row r="11" spans="1:253" ht="55.5" customHeight="1">
      <c r="A11" s="1014">
        <v>2</v>
      </c>
      <c r="B11" s="1160" t="s">
        <v>924</v>
      </c>
      <c r="C11" s="1055">
        <v>50000</v>
      </c>
      <c r="D11" s="1056">
        <v>184000</v>
      </c>
      <c r="E11" s="1012"/>
      <c r="F11" s="1012"/>
      <c r="G11" s="1012"/>
      <c r="H11" s="1012"/>
      <c r="I11" s="1012"/>
      <c r="J11" s="1012"/>
      <c r="K11" s="1012"/>
      <c r="L11" s="1012"/>
      <c r="M11" s="1012"/>
      <c r="N11" s="1012"/>
      <c r="O11" s="1012" t="s">
        <v>271</v>
      </c>
      <c r="P11" s="1012"/>
      <c r="Q11" s="1012"/>
      <c r="R11" s="1012"/>
      <c r="S11" s="1012"/>
      <c r="T11" s="1012"/>
      <c r="U11" s="1012"/>
      <c r="V11" s="1012"/>
      <c r="W11" s="1012"/>
      <c r="X11" s="1012"/>
      <c r="Y11" s="1012"/>
      <c r="Z11" s="1012"/>
      <c r="AA11" s="1012"/>
      <c r="AB11" s="1012"/>
      <c r="AC11" s="1012"/>
      <c r="AD11" s="1012"/>
      <c r="AE11" s="1012"/>
      <c r="AF11" s="1012"/>
      <c r="AG11" s="1012"/>
      <c r="AH11" s="1012"/>
      <c r="AI11" s="1012"/>
      <c r="AJ11" s="1012"/>
      <c r="AK11" s="1012"/>
      <c r="AL11" s="1012"/>
      <c r="AM11" s="1012"/>
      <c r="AN11" s="1012"/>
      <c r="AO11" s="1012"/>
      <c r="AP11" s="1012"/>
      <c r="AQ11" s="1012"/>
      <c r="AR11" s="1012"/>
      <c r="AS11" s="1012"/>
      <c r="AT11" s="1012"/>
      <c r="AU11" s="1012"/>
      <c r="AV11" s="1012"/>
      <c r="AW11" s="1012"/>
      <c r="AX11" s="1012"/>
      <c r="AY11" s="1012"/>
      <c r="AZ11" s="1012"/>
      <c r="BA11" s="1012"/>
      <c r="BB11" s="1012"/>
      <c r="BC11" s="1012"/>
      <c r="BD11" s="1012"/>
      <c r="BE11" s="1012"/>
      <c r="BF11" s="1012"/>
      <c r="BG11" s="1012"/>
      <c r="BH11" s="1012"/>
      <c r="BI11" s="1012"/>
      <c r="BJ11" s="1012"/>
      <c r="BK11" s="1012"/>
      <c r="BL11" s="1012"/>
      <c r="BM11" s="1012"/>
      <c r="BN11" s="1012"/>
      <c r="BO11" s="1012"/>
      <c r="BP11" s="1012"/>
      <c r="BQ11" s="1012"/>
      <c r="BR11" s="1012"/>
      <c r="BS11" s="1012"/>
      <c r="BT11" s="1012"/>
      <c r="BU11" s="1012"/>
      <c r="BV11" s="1012"/>
      <c r="BW11" s="1012"/>
      <c r="BX11" s="1012"/>
      <c r="BY11" s="1012"/>
      <c r="BZ11" s="1012"/>
      <c r="CA11" s="1012"/>
      <c r="CB11" s="1012"/>
      <c r="CC11" s="1012"/>
      <c r="CD11" s="1012"/>
      <c r="CE11" s="1012"/>
      <c r="CF11" s="1012"/>
      <c r="CG11" s="1012"/>
      <c r="CH11" s="1012"/>
      <c r="CI11" s="1012"/>
      <c r="CJ11" s="1012"/>
      <c r="CK11" s="1012"/>
      <c r="CL11" s="1012"/>
      <c r="CM11" s="1012"/>
      <c r="CN11" s="1012"/>
      <c r="CO11" s="1012"/>
      <c r="CP11" s="1012"/>
      <c r="CQ11" s="1012"/>
      <c r="CR11" s="1012"/>
      <c r="CS11" s="1012"/>
      <c r="CT11" s="1012"/>
      <c r="CU11" s="1012"/>
      <c r="CV11" s="1012"/>
      <c r="CW11" s="1012"/>
      <c r="CX11" s="1012"/>
      <c r="CY11" s="1012"/>
      <c r="CZ11" s="1012"/>
      <c r="DA11" s="1012"/>
      <c r="DB11" s="1012"/>
      <c r="DC11" s="1012"/>
      <c r="DD11" s="1012"/>
      <c r="DE11" s="1012"/>
      <c r="DF11" s="1012"/>
      <c r="DG11" s="1012"/>
      <c r="DH11" s="1012"/>
      <c r="DI11" s="1012"/>
      <c r="DJ11" s="1012"/>
      <c r="DK11" s="1012"/>
      <c r="DL11" s="1012"/>
      <c r="DM11" s="1012"/>
      <c r="DN11" s="1012"/>
      <c r="DO11" s="1012"/>
      <c r="DP11" s="1012"/>
      <c r="DQ11" s="1012"/>
      <c r="DR11" s="1012"/>
      <c r="DS11" s="1012"/>
      <c r="DT11" s="1012"/>
      <c r="DU11" s="1012"/>
      <c r="DV11" s="1012"/>
      <c r="DW11" s="1012"/>
      <c r="DX11" s="1012"/>
      <c r="DY11" s="1012"/>
      <c r="DZ11" s="1012"/>
      <c r="EA11" s="1012"/>
      <c r="EB11" s="1012"/>
      <c r="EC11" s="1012"/>
      <c r="ED11" s="1012"/>
      <c r="EE11" s="1012"/>
      <c r="EF11" s="1012"/>
      <c r="EG11" s="1012"/>
      <c r="EH11" s="1012"/>
      <c r="EI11" s="1012"/>
      <c r="EJ11" s="1012"/>
      <c r="EK11" s="1012"/>
      <c r="EL11" s="1012"/>
      <c r="EM11" s="1012"/>
      <c r="EN11" s="1012"/>
      <c r="EO11" s="1012"/>
      <c r="EP11" s="1012"/>
      <c r="EQ11" s="1012"/>
      <c r="ER11" s="1012"/>
      <c r="ES11" s="1012"/>
      <c r="ET11" s="1012"/>
      <c r="EU11" s="1012"/>
      <c r="EV11" s="1012"/>
      <c r="EW11" s="1012"/>
      <c r="EX11" s="1012"/>
      <c r="EY11" s="1012"/>
      <c r="EZ11" s="1012"/>
      <c r="FA11" s="1012"/>
      <c r="FB11" s="1012"/>
      <c r="FC11" s="1012"/>
      <c r="FD11" s="1012"/>
      <c r="FE11" s="1012"/>
      <c r="FF11" s="1012"/>
      <c r="FG11" s="1012"/>
      <c r="FH11" s="1012"/>
      <c r="FI11" s="1012"/>
      <c r="FJ11" s="1012"/>
      <c r="FK11" s="1012"/>
      <c r="FL11" s="1012"/>
      <c r="FM11" s="1012"/>
      <c r="FN11" s="1012"/>
      <c r="FO11" s="1012"/>
      <c r="FP11" s="1012"/>
      <c r="FQ11" s="1012"/>
      <c r="FR11" s="1012"/>
      <c r="FS11" s="1012"/>
      <c r="FT11" s="1012"/>
      <c r="FU11" s="1012"/>
      <c r="FV11" s="1012"/>
      <c r="FW11" s="1012"/>
      <c r="FX11" s="1012"/>
      <c r="FY11" s="1012"/>
      <c r="FZ11" s="1012"/>
      <c r="GA11" s="1012"/>
      <c r="GB11" s="1012"/>
      <c r="GC11" s="1012"/>
      <c r="GD11" s="1012"/>
      <c r="GE11" s="1012"/>
      <c r="GF11" s="1012"/>
      <c r="GG11" s="1012"/>
      <c r="GH11" s="1012"/>
      <c r="GI11" s="1012"/>
      <c r="GJ11" s="1012"/>
      <c r="GK11" s="1012"/>
      <c r="GL11" s="1012"/>
      <c r="GM11" s="1012"/>
      <c r="GN11" s="1012"/>
      <c r="GO11" s="1012"/>
      <c r="GP11" s="1012"/>
      <c r="GQ11" s="1012"/>
      <c r="GR11" s="1012"/>
      <c r="GS11" s="1012"/>
      <c r="GT11" s="1012"/>
      <c r="GU11" s="1012"/>
      <c r="GV11" s="1012"/>
      <c r="GW11" s="1012"/>
      <c r="GX11" s="1012"/>
      <c r="GY11" s="1012"/>
      <c r="GZ11" s="1012"/>
      <c r="HA11" s="1012"/>
      <c r="HB11" s="1012"/>
      <c r="HC11" s="1012"/>
      <c r="HD11" s="1012"/>
      <c r="HE11" s="1012"/>
      <c r="HF11" s="1012"/>
      <c r="HG11" s="1012"/>
      <c r="HH11" s="1012"/>
      <c r="HI11" s="1012"/>
      <c r="HJ11" s="1012"/>
      <c r="HK11" s="1012"/>
      <c r="HL11" s="1012"/>
      <c r="HM11" s="1012"/>
      <c r="HN11" s="1012"/>
      <c r="HO11" s="1012"/>
      <c r="HP11" s="1012"/>
      <c r="HQ11" s="1012"/>
      <c r="HR11" s="1012"/>
      <c r="HS11" s="1012"/>
      <c r="HT11" s="1012"/>
      <c r="HU11" s="1012"/>
      <c r="HV11" s="1012"/>
      <c r="HW11" s="1012"/>
      <c r="HX11" s="1012"/>
      <c r="HY11" s="1012"/>
      <c r="HZ11" s="1012"/>
      <c r="IA11" s="1012"/>
      <c r="IB11" s="1012"/>
      <c r="IC11" s="1012"/>
      <c r="ID11" s="1012"/>
      <c r="IE11" s="1012"/>
      <c r="IF11" s="1012"/>
      <c r="IG11" s="1012"/>
      <c r="IH11" s="1012"/>
      <c r="II11" s="1012"/>
      <c r="IJ11" s="1012"/>
      <c r="IK11" s="1012"/>
      <c r="IL11" s="1012"/>
      <c r="IM11" s="1012"/>
      <c r="IN11" s="1012"/>
      <c r="IO11" s="1012"/>
      <c r="IP11" s="1012"/>
      <c r="IQ11" s="1012"/>
      <c r="IR11" s="1012"/>
      <c r="IS11" s="46"/>
    </row>
    <row r="12" spans="1:253" ht="63" customHeight="1">
      <c r="A12" s="1014">
        <v>3</v>
      </c>
      <c r="B12" s="1160" t="s">
        <v>925</v>
      </c>
      <c r="C12" s="1055">
        <v>193000</v>
      </c>
      <c r="D12" s="1056">
        <v>80000</v>
      </c>
      <c r="E12" s="1012"/>
      <c r="F12" s="1012"/>
      <c r="G12" s="1012"/>
      <c r="H12" s="1012"/>
      <c r="I12" s="1012"/>
      <c r="J12" s="1012"/>
      <c r="K12" s="1012"/>
      <c r="L12" s="1012"/>
      <c r="M12" s="1012"/>
      <c r="N12" s="1012"/>
      <c r="O12" s="1012"/>
      <c r="P12" s="1012"/>
      <c r="Q12" s="1012"/>
      <c r="R12" s="1012"/>
      <c r="S12" s="1012"/>
      <c r="T12" s="1012"/>
      <c r="U12" s="1012"/>
      <c r="V12" s="1012"/>
      <c r="W12" s="1012"/>
      <c r="X12" s="1012"/>
      <c r="Y12" s="1012"/>
      <c r="Z12" s="1012"/>
      <c r="AA12" s="1012"/>
      <c r="AB12" s="1012"/>
      <c r="AC12" s="1012"/>
      <c r="AD12" s="1012"/>
      <c r="AE12" s="1012"/>
      <c r="AF12" s="1012"/>
      <c r="AG12" s="1012"/>
      <c r="AH12" s="1012"/>
      <c r="AI12" s="1012"/>
      <c r="AJ12" s="1012"/>
      <c r="AK12" s="1012"/>
      <c r="AL12" s="1012"/>
      <c r="AM12" s="1012"/>
      <c r="AN12" s="1012"/>
      <c r="AO12" s="1012"/>
      <c r="AP12" s="1012"/>
      <c r="AQ12" s="1012"/>
      <c r="AR12" s="1012"/>
      <c r="AS12" s="1012"/>
      <c r="AT12" s="1012"/>
      <c r="AU12" s="1012"/>
      <c r="AV12" s="1012"/>
      <c r="AW12" s="1012"/>
      <c r="AX12" s="1012"/>
      <c r="AY12" s="1012"/>
      <c r="AZ12" s="1012"/>
      <c r="BA12" s="1012"/>
      <c r="BB12" s="1012"/>
      <c r="BC12" s="1012"/>
      <c r="BD12" s="1012"/>
      <c r="BE12" s="1012"/>
      <c r="BF12" s="1012"/>
      <c r="BG12" s="1012"/>
      <c r="BH12" s="1012"/>
      <c r="BI12" s="1012"/>
      <c r="BJ12" s="1012"/>
      <c r="BK12" s="1012"/>
      <c r="BL12" s="1012"/>
      <c r="BM12" s="1012"/>
      <c r="BN12" s="1012"/>
      <c r="BO12" s="1012"/>
      <c r="BP12" s="1012"/>
      <c r="BQ12" s="1012"/>
      <c r="BR12" s="1012"/>
      <c r="BS12" s="1012"/>
      <c r="BT12" s="1012"/>
      <c r="BU12" s="1012"/>
      <c r="BV12" s="1012"/>
      <c r="BW12" s="1012"/>
      <c r="BX12" s="1012"/>
      <c r="BY12" s="1012"/>
      <c r="BZ12" s="1012"/>
      <c r="CA12" s="1012"/>
      <c r="CB12" s="1012"/>
      <c r="CC12" s="1012"/>
      <c r="CD12" s="1012"/>
      <c r="CE12" s="1012"/>
      <c r="CF12" s="1012"/>
      <c r="CG12" s="1012"/>
      <c r="CH12" s="1012"/>
      <c r="CI12" s="1012"/>
      <c r="CJ12" s="1012"/>
      <c r="CK12" s="1012"/>
      <c r="CL12" s="1012"/>
      <c r="CM12" s="1012"/>
      <c r="CN12" s="1012"/>
      <c r="CO12" s="1012"/>
      <c r="CP12" s="1012"/>
      <c r="CQ12" s="1012"/>
      <c r="CR12" s="1012"/>
      <c r="CS12" s="1012"/>
      <c r="CT12" s="1012"/>
      <c r="CU12" s="1012"/>
      <c r="CV12" s="1012"/>
      <c r="CW12" s="1012"/>
      <c r="CX12" s="1012"/>
      <c r="CY12" s="1012"/>
      <c r="CZ12" s="1012"/>
      <c r="DA12" s="1012"/>
      <c r="DB12" s="1012"/>
      <c r="DC12" s="1012"/>
      <c r="DD12" s="1012"/>
      <c r="DE12" s="1012"/>
      <c r="DF12" s="1012"/>
      <c r="DG12" s="1012"/>
      <c r="DH12" s="1012"/>
      <c r="DI12" s="1012"/>
      <c r="DJ12" s="1012"/>
      <c r="DK12" s="1012"/>
      <c r="DL12" s="1012"/>
      <c r="DM12" s="1012"/>
      <c r="DN12" s="1012"/>
      <c r="DO12" s="1012"/>
      <c r="DP12" s="1012"/>
      <c r="DQ12" s="1012"/>
      <c r="DR12" s="1012"/>
      <c r="DS12" s="1012"/>
      <c r="DT12" s="1012"/>
      <c r="DU12" s="1012"/>
      <c r="DV12" s="1012"/>
      <c r="DW12" s="1012"/>
      <c r="DX12" s="1012"/>
      <c r="DY12" s="1012"/>
      <c r="DZ12" s="1012"/>
      <c r="EA12" s="1012"/>
      <c r="EB12" s="1012"/>
      <c r="EC12" s="1012"/>
      <c r="ED12" s="1012"/>
      <c r="EE12" s="1012"/>
      <c r="EF12" s="1012"/>
      <c r="EG12" s="1012"/>
      <c r="EH12" s="1012"/>
      <c r="EI12" s="1012"/>
      <c r="EJ12" s="1012"/>
      <c r="EK12" s="1012"/>
      <c r="EL12" s="1012"/>
      <c r="EM12" s="1012"/>
      <c r="EN12" s="1012"/>
      <c r="EO12" s="1012"/>
      <c r="EP12" s="1012"/>
      <c r="EQ12" s="1012"/>
      <c r="ER12" s="1012"/>
      <c r="ES12" s="1012"/>
      <c r="ET12" s="1012"/>
      <c r="EU12" s="1012"/>
      <c r="EV12" s="1012"/>
      <c r="EW12" s="1012"/>
      <c r="EX12" s="1012"/>
      <c r="EY12" s="1012"/>
      <c r="EZ12" s="1012"/>
      <c r="FA12" s="1012"/>
      <c r="FB12" s="1012"/>
      <c r="FC12" s="1012"/>
      <c r="FD12" s="1012"/>
      <c r="FE12" s="1012"/>
      <c r="FF12" s="1012"/>
      <c r="FG12" s="1012"/>
      <c r="FH12" s="1012"/>
      <c r="FI12" s="1012"/>
      <c r="FJ12" s="1012"/>
      <c r="FK12" s="1012"/>
      <c r="FL12" s="1012"/>
      <c r="FM12" s="1012"/>
      <c r="FN12" s="1012"/>
      <c r="FO12" s="1012"/>
      <c r="FP12" s="1012"/>
      <c r="FQ12" s="1012"/>
      <c r="FR12" s="1012"/>
      <c r="FS12" s="1012"/>
      <c r="FT12" s="1012"/>
      <c r="FU12" s="1012"/>
      <c r="FV12" s="1012"/>
      <c r="FW12" s="1012"/>
      <c r="FX12" s="1012"/>
      <c r="FY12" s="1012"/>
      <c r="FZ12" s="1012"/>
      <c r="GA12" s="1012"/>
      <c r="GB12" s="1012"/>
      <c r="GC12" s="1012"/>
      <c r="GD12" s="1012"/>
      <c r="GE12" s="1012"/>
      <c r="GF12" s="1012"/>
      <c r="GG12" s="1012"/>
      <c r="GH12" s="1012"/>
      <c r="GI12" s="1012"/>
      <c r="GJ12" s="1012"/>
      <c r="GK12" s="1012"/>
      <c r="GL12" s="1012"/>
      <c r="GM12" s="1012"/>
      <c r="GN12" s="1012"/>
      <c r="GO12" s="1012"/>
      <c r="GP12" s="1012"/>
      <c r="GQ12" s="1012"/>
      <c r="GR12" s="1012"/>
      <c r="GS12" s="1012"/>
      <c r="GT12" s="1012"/>
      <c r="GU12" s="1012"/>
      <c r="GV12" s="1012"/>
      <c r="GW12" s="1012"/>
      <c r="GX12" s="1012"/>
      <c r="GY12" s="1012"/>
      <c r="GZ12" s="1012"/>
      <c r="HA12" s="1012"/>
      <c r="HB12" s="1012"/>
      <c r="HC12" s="1012"/>
      <c r="HD12" s="1012"/>
      <c r="HE12" s="1012"/>
      <c r="HF12" s="1012"/>
      <c r="HG12" s="1012"/>
      <c r="HH12" s="1012"/>
      <c r="HI12" s="1012"/>
      <c r="HJ12" s="1012"/>
      <c r="HK12" s="1012"/>
      <c r="HL12" s="1012"/>
      <c r="HM12" s="1012"/>
      <c r="HN12" s="1012"/>
      <c r="HO12" s="1012"/>
      <c r="HP12" s="1012"/>
      <c r="HQ12" s="1012"/>
      <c r="HR12" s="1012"/>
      <c r="HS12" s="1012"/>
      <c r="HT12" s="1012"/>
      <c r="HU12" s="1012"/>
      <c r="HV12" s="1012"/>
      <c r="HW12" s="1012"/>
      <c r="HX12" s="1012"/>
      <c r="HY12" s="1012"/>
      <c r="HZ12" s="1012"/>
      <c r="IA12" s="1012"/>
      <c r="IB12" s="1012"/>
      <c r="IC12" s="1012"/>
      <c r="ID12" s="1012"/>
      <c r="IE12" s="1012"/>
      <c r="IF12" s="1012"/>
      <c r="IG12" s="1012"/>
      <c r="IH12" s="1012"/>
      <c r="II12" s="1012"/>
      <c r="IJ12" s="1012"/>
      <c r="IK12" s="1012"/>
      <c r="IL12" s="1012"/>
      <c r="IM12" s="1012"/>
      <c r="IN12" s="1012"/>
      <c r="IO12" s="1012"/>
      <c r="IP12" s="1012"/>
      <c r="IQ12" s="1012"/>
      <c r="IR12" s="1012"/>
      <c r="IS12" s="46"/>
    </row>
    <row r="13" spans="1:253" ht="34.5" customHeight="1">
      <c r="A13" s="1014">
        <v>4</v>
      </c>
      <c r="B13" s="1160" t="s">
        <v>926</v>
      </c>
      <c r="C13" s="1055">
        <v>39000</v>
      </c>
      <c r="D13" s="1056">
        <v>29000</v>
      </c>
      <c r="E13" s="1012"/>
      <c r="F13" s="1012"/>
      <c r="G13" s="1012"/>
      <c r="H13" s="1012"/>
      <c r="I13" s="1012"/>
      <c r="J13" s="1012"/>
      <c r="K13" s="1012"/>
      <c r="L13" s="1012"/>
      <c r="M13" s="1012"/>
      <c r="N13" s="1012"/>
      <c r="O13" s="1012"/>
      <c r="P13" s="1012"/>
      <c r="Q13" s="1012"/>
      <c r="R13" s="1012"/>
      <c r="S13" s="1012"/>
      <c r="T13" s="1012"/>
      <c r="U13" s="1012"/>
      <c r="V13" s="101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2"/>
      <c r="AG13" s="1012"/>
      <c r="AH13" s="1012"/>
      <c r="AI13" s="1012"/>
      <c r="AJ13" s="1012"/>
      <c r="AK13" s="1012"/>
      <c r="AL13" s="1012"/>
      <c r="AM13" s="1012"/>
      <c r="AN13" s="1012"/>
      <c r="AO13" s="1012"/>
      <c r="AP13" s="1012"/>
      <c r="AQ13" s="1012"/>
      <c r="AR13" s="1012"/>
      <c r="AS13" s="1012"/>
      <c r="AT13" s="1012"/>
      <c r="AU13" s="1012"/>
      <c r="AV13" s="1012"/>
      <c r="AW13" s="1012"/>
      <c r="AX13" s="1012"/>
      <c r="AY13" s="1012"/>
      <c r="AZ13" s="1012"/>
      <c r="BA13" s="1012"/>
      <c r="BB13" s="1012"/>
      <c r="BC13" s="1012"/>
      <c r="BD13" s="1012"/>
      <c r="BE13" s="1012"/>
      <c r="BF13" s="1012"/>
      <c r="BG13" s="1012"/>
      <c r="BH13" s="1012"/>
      <c r="BI13" s="1012"/>
      <c r="BJ13" s="1012"/>
      <c r="BK13" s="1012"/>
      <c r="BL13" s="1012"/>
      <c r="BM13" s="1012"/>
      <c r="BN13" s="1012"/>
      <c r="BO13" s="1012"/>
      <c r="BP13" s="1012"/>
      <c r="BQ13" s="1012"/>
      <c r="BR13" s="1012"/>
      <c r="BS13" s="1012"/>
      <c r="BT13" s="1012"/>
      <c r="BU13" s="1012"/>
      <c r="BV13" s="1012"/>
      <c r="BW13" s="1012"/>
      <c r="BX13" s="1012"/>
      <c r="BY13" s="1012"/>
      <c r="BZ13" s="1012"/>
      <c r="CA13" s="1012"/>
      <c r="CB13" s="1012"/>
      <c r="CC13" s="1012"/>
      <c r="CD13" s="1012"/>
      <c r="CE13" s="1012"/>
      <c r="CF13" s="1012"/>
      <c r="CG13" s="1012"/>
      <c r="CH13" s="1012"/>
      <c r="CI13" s="1012"/>
      <c r="CJ13" s="1012"/>
      <c r="CK13" s="1012"/>
      <c r="CL13" s="1012"/>
      <c r="CM13" s="1012"/>
      <c r="CN13" s="1012"/>
      <c r="CO13" s="1012"/>
      <c r="CP13" s="1012"/>
      <c r="CQ13" s="1012"/>
      <c r="CR13" s="1012"/>
      <c r="CS13" s="1012"/>
      <c r="CT13" s="1012"/>
      <c r="CU13" s="1012"/>
      <c r="CV13" s="1012"/>
      <c r="CW13" s="1012"/>
      <c r="CX13" s="1012"/>
      <c r="CY13" s="1012"/>
      <c r="CZ13" s="1012"/>
      <c r="DA13" s="1012"/>
      <c r="DB13" s="1012"/>
      <c r="DC13" s="1012"/>
      <c r="DD13" s="1012"/>
      <c r="DE13" s="1012"/>
      <c r="DF13" s="1012"/>
      <c r="DG13" s="1012"/>
      <c r="DH13" s="1012"/>
      <c r="DI13" s="1012"/>
      <c r="DJ13" s="1012"/>
      <c r="DK13" s="1012"/>
      <c r="DL13" s="1012"/>
      <c r="DM13" s="1012"/>
      <c r="DN13" s="1012"/>
      <c r="DO13" s="1012"/>
      <c r="DP13" s="1012"/>
      <c r="DQ13" s="1012"/>
      <c r="DR13" s="1012"/>
      <c r="DS13" s="1012"/>
      <c r="DT13" s="1012"/>
      <c r="DU13" s="1012"/>
      <c r="DV13" s="1012"/>
      <c r="DW13" s="1012"/>
      <c r="DX13" s="1012"/>
      <c r="DY13" s="1012"/>
      <c r="DZ13" s="1012"/>
      <c r="EA13" s="1012"/>
      <c r="EB13" s="1012"/>
      <c r="EC13" s="1012"/>
      <c r="ED13" s="1012"/>
      <c r="EE13" s="1012"/>
      <c r="EF13" s="1012"/>
      <c r="EG13" s="1012"/>
      <c r="EH13" s="1012"/>
      <c r="EI13" s="1012"/>
      <c r="EJ13" s="1012"/>
      <c r="EK13" s="1012"/>
      <c r="EL13" s="1012"/>
      <c r="EM13" s="1012"/>
      <c r="EN13" s="1012"/>
      <c r="EO13" s="1012"/>
      <c r="EP13" s="1012"/>
      <c r="EQ13" s="1012"/>
      <c r="ER13" s="1012"/>
      <c r="ES13" s="1012"/>
      <c r="ET13" s="1012"/>
      <c r="EU13" s="1012"/>
      <c r="EV13" s="1012"/>
      <c r="EW13" s="1012"/>
      <c r="EX13" s="1012"/>
      <c r="EY13" s="1012"/>
      <c r="EZ13" s="1012"/>
      <c r="FA13" s="1012"/>
      <c r="FB13" s="1012"/>
      <c r="FC13" s="1012"/>
      <c r="FD13" s="1012"/>
      <c r="FE13" s="1012"/>
      <c r="FF13" s="1012"/>
      <c r="FG13" s="1012"/>
      <c r="FH13" s="1012"/>
      <c r="FI13" s="1012"/>
      <c r="FJ13" s="1012"/>
      <c r="FK13" s="1012"/>
      <c r="FL13" s="1012"/>
      <c r="FM13" s="1012"/>
      <c r="FN13" s="1012"/>
      <c r="FO13" s="1012"/>
      <c r="FP13" s="1012"/>
      <c r="FQ13" s="1012"/>
      <c r="FR13" s="1012"/>
      <c r="FS13" s="1012"/>
      <c r="FT13" s="1012"/>
      <c r="FU13" s="1012"/>
      <c r="FV13" s="1012"/>
      <c r="FW13" s="1012"/>
      <c r="FX13" s="1012"/>
      <c r="FY13" s="1012"/>
      <c r="FZ13" s="1012"/>
      <c r="GA13" s="1012"/>
      <c r="GB13" s="1012"/>
      <c r="GC13" s="1012"/>
      <c r="GD13" s="1012"/>
      <c r="GE13" s="1012"/>
      <c r="GF13" s="1012"/>
      <c r="GG13" s="1012"/>
      <c r="GH13" s="1012"/>
      <c r="GI13" s="1012"/>
      <c r="GJ13" s="1012"/>
      <c r="GK13" s="1012"/>
      <c r="GL13" s="1012"/>
      <c r="GM13" s="1012"/>
      <c r="GN13" s="1012"/>
      <c r="GO13" s="1012"/>
      <c r="GP13" s="1012"/>
      <c r="GQ13" s="1012"/>
      <c r="GR13" s="1012"/>
      <c r="GS13" s="1012"/>
      <c r="GT13" s="1012"/>
      <c r="GU13" s="1012"/>
      <c r="GV13" s="1012"/>
      <c r="GW13" s="1012"/>
      <c r="GX13" s="1012"/>
      <c r="GY13" s="1012"/>
      <c r="GZ13" s="1012"/>
      <c r="HA13" s="1012"/>
      <c r="HB13" s="1012"/>
      <c r="HC13" s="1012"/>
      <c r="HD13" s="1012"/>
      <c r="HE13" s="1012"/>
      <c r="HF13" s="1012"/>
      <c r="HG13" s="1012"/>
      <c r="HH13" s="1012"/>
      <c r="HI13" s="1012"/>
      <c r="HJ13" s="1012"/>
      <c r="HK13" s="1012"/>
      <c r="HL13" s="1012"/>
      <c r="HM13" s="1012"/>
      <c r="HN13" s="1012"/>
      <c r="HO13" s="1012"/>
      <c r="HP13" s="1012"/>
      <c r="HQ13" s="1012"/>
      <c r="HR13" s="1012"/>
      <c r="HS13" s="1012"/>
      <c r="HT13" s="1012"/>
      <c r="HU13" s="1012"/>
      <c r="HV13" s="1012"/>
      <c r="HW13" s="1012"/>
      <c r="HX13" s="1012"/>
      <c r="HY13" s="1012"/>
      <c r="HZ13" s="1012"/>
      <c r="IA13" s="1012"/>
      <c r="IB13" s="1012"/>
      <c r="IC13" s="1012"/>
      <c r="ID13" s="1012"/>
      <c r="IE13" s="1012"/>
      <c r="IF13" s="1012"/>
      <c r="IG13" s="1012"/>
      <c r="IH13" s="1012"/>
      <c r="II13" s="1012"/>
      <c r="IJ13" s="1012"/>
      <c r="IK13" s="1012"/>
      <c r="IL13" s="1012"/>
      <c r="IM13" s="1012"/>
      <c r="IN13" s="1012"/>
      <c r="IO13" s="1012"/>
      <c r="IP13" s="1012"/>
      <c r="IQ13" s="1012"/>
      <c r="IR13" s="1012"/>
      <c r="IS13" s="46"/>
    </row>
    <row r="14" spans="1:253" ht="64.5" customHeight="1">
      <c r="A14" s="1014">
        <v>5</v>
      </c>
      <c r="B14" s="1160" t="s">
        <v>927</v>
      </c>
      <c r="C14" s="1055"/>
      <c r="D14" s="1056">
        <v>44000</v>
      </c>
      <c r="E14" s="1012"/>
      <c r="F14" s="1012"/>
      <c r="G14" s="1012"/>
      <c r="H14" s="1012"/>
      <c r="I14" s="1012"/>
      <c r="J14" s="1012"/>
      <c r="K14" s="1012"/>
      <c r="L14" s="1012"/>
      <c r="M14" s="1012"/>
      <c r="N14" s="1012"/>
      <c r="O14" s="1012"/>
      <c r="P14" s="1012"/>
      <c r="Q14" s="1012"/>
      <c r="R14" s="1012"/>
      <c r="S14" s="1012"/>
      <c r="T14" s="1012"/>
      <c r="U14" s="1012"/>
      <c r="V14" s="101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  <c r="AG14" s="1012"/>
      <c r="AH14" s="1012"/>
      <c r="AI14" s="1012"/>
      <c r="AJ14" s="1012"/>
      <c r="AK14" s="1012"/>
      <c r="AL14" s="1012"/>
      <c r="AM14" s="1012"/>
      <c r="AN14" s="1012"/>
      <c r="AO14" s="1012"/>
      <c r="AP14" s="1012"/>
      <c r="AQ14" s="1012"/>
      <c r="AR14" s="1012"/>
      <c r="AS14" s="1012"/>
      <c r="AT14" s="1012"/>
      <c r="AU14" s="1012"/>
      <c r="AV14" s="1012"/>
      <c r="AW14" s="1012"/>
      <c r="AX14" s="1012"/>
      <c r="AY14" s="1012"/>
      <c r="AZ14" s="1012"/>
      <c r="BA14" s="1012"/>
      <c r="BB14" s="1012"/>
      <c r="BC14" s="1012"/>
      <c r="BD14" s="1012"/>
      <c r="BE14" s="1012"/>
      <c r="BF14" s="1012"/>
      <c r="BG14" s="1012"/>
      <c r="BH14" s="1012"/>
      <c r="BI14" s="1012"/>
      <c r="BJ14" s="1012"/>
      <c r="BK14" s="1012"/>
      <c r="BL14" s="1012"/>
      <c r="BM14" s="1012"/>
      <c r="BN14" s="1012"/>
      <c r="BO14" s="1012"/>
      <c r="BP14" s="1012"/>
      <c r="BQ14" s="1012"/>
      <c r="BR14" s="1012"/>
      <c r="BS14" s="1012"/>
      <c r="BT14" s="1012"/>
      <c r="BU14" s="1012"/>
      <c r="BV14" s="1012"/>
      <c r="BW14" s="1012"/>
      <c r="BX14" s="1012"/>
      <c r="BY14" s="1012"/>
      <c r="BZ14" s="1012"/>
      <c r="CA14" s="1012"/>
      <c r="CB14" s="1012"/>
      <c r="CC14" s="1012"/>
      <c r="CD14" s="1012"/>
      <c r="CE14" s="1012"/>
      <c r="CF14" s="1012"/>
      <c r="CG14" s="1012"/>
      <c r="CH14" s="1012"/>
      <c r="CI14" s="1012"/>
      <c r="CJ14" s="1012"/>
      <c r="CK14" s="1012"/>
      <c r="CL14" s="1012"/>
      <c r="CM14" s="1012"/>
      <c r="CN14" s="1012"/>
      <c r="CO14" s="1012"/>
      <c r="CP14" s="1012"/>
      <c r="CQ14" s="1012"/>
      <c r="CR14" s="1012"/>
      <c r="CS14" s="1012"/>
      <c r="CT14" s="1012"/>
      <c r="CU14" s="1012"/>
      <c r="CV14" s="1012"/>
      <c r="CW14" s="1012"/>
      <c r="CX14" s="1012"/>
      <c r="CY14" s="1012"/>
      <c r="CZ14" s="1012"/>
      <c r="DA14" s="1012"/>
      <c r="DB14" s="1012"/>
      <c r="DC14" s="1012"/>
      <c r="DD14" s="1012"/>
      <c r="DE14" s="1012"/>
      <c r="DF14" s="1012"/>
      <c r="DG14" s="1012"/>
      <c r="DH14" s="1012"/>
      <c r="DI14" s="1012"/>
      <c r="DJ14" s="1012"/>
      <c r="DK14" s="1012"/>
      <c r="DL14" s="1012"/>
      <c r="DM14" s="1012"/>
      <c r="DN14" s="1012"/>
      <c r="DO14" s="1012"/>
      <c r="DP14" s="1012"/>
      <c r="DQ14" s="1012"/>
      <c r="DR14" s="1012"/>
      <c r="DS14" s="1012"/>
      <c r="DT14" s="1012"/>
      <c r="DU14" s="1012"/>
      <c r="DV14" s="1012"/>
      <c r="DW14" s="1012"/>
      <c r="DX14" s="1012"/>
      <c r="DY14" s="1012"/>
      <c r="DZ14" s="1012"/>
      <c r="EA14" s="1012"/>
      <c r="EB14" s="1012"/>
      <c r="EC14" s="1012"/>
      <c r="ED14" s="1012"/>
      <c r="EE14" s="1012"/>
      <c r="EF14" s="1012"/>
      <c r="EG14" s="1012"/>
      <c r="EH14" s="1012"/>
      <c r="EI14" s="1012"/>
      <c r="EJ14" s="1012"/>
      <c r="EK14" s="1012"/>
      <c r="EL14" s="1012"/>
      <c r="EM14" s="1012"/>
      <c r="EN14" s="1012"/>
      <c r="EO14" s="1012"/>
      <c r="EP14" s="1012"/>
      <c r="EQ14" s="1012"/>
      <c r="ER14" s="1012"/>
      <c r="ES14" s="1012"/>
      <c r="ET14" s="1012"/>
      <c r="EU14" s="1012"/>
      <c r="EV14" s="1012"/>
      <c r="EW14" s="1012"/>
      <c r="EX14" s="1012"/>
      <c r="EY14" s="1012"/>
      <c r="EZ14" s="1012"/>
      <c r="FA14" s="1012"/>
      <c r="FB14" s="1012"/>
      <c r="FC14" s="1012"/>
      <c r="FD14" s="1012"/>
      <c r="FE14" s="1012"/>
      <c r="FF14" s="1012"/>
      <c r="FG14" s="1012"/>
      <c r="FH14" s="1012"/>
      <c r="FI14" s="1012"/>
      <c r="FJ14" s="1012"/>
      <c r="FK14" s="1012"/>
      <c r="FL14" s="1012"/>
      <c r="FM14" s="1012"/>
      <c r="FN14" s="1012"/>
      <c r="FO14" s="1012"/>
      <c r="FP14" s="1012"/>
      <c r="FQ14" s="1012"/>
      <c r="FR14" s="1012"/>
      <c r="FS14" s="1012"/>
      <c r="FT14" s="1012"/>
      <c r="FU14" s="1012"/>
      <c r="FV14" s="1012"/>
      <c r="FW14" s="1012"/>
      <c r="FX14" s="1012"/>
      <c r="FY14" s="1012"/>
      <c r="FZ14" s="1012"/>
      <c r="GA14" s="1012"/>
      <c r="GB14" s="1012"/>
      <c r="GC14" s="1012"/>
      <c r="GD14" s="1012"/>
      <c r="GE14" s="1012"/>
      <c r="GF14" s="1012"/>
      <c r="GG14" s="1012"/>
      <c r="GH14" s="1012"/>
      <c r="GI14" s="1012"/>
      <c r="GJ14" s="1012"/>
      <c r="GK14" s="1012"/>
      <c r="GL14" s="1012"/>
      <c r="GM14" s="1012"/>
      <c r="GN14" s="1012"/>
      <c r="GO14" s="1012"/>
      <c r="GP14" s="1012"/>
      <c r="GQ14" s="1012"/>
      <c r="GR14" s="1012"/>
      <c r="GS14" s="1012"/>
      <c r="GT14" s="1012"/>
      <c r="GU14" s="1012"/>
      <c r="GV14" s="1012"/>
      <c r="GW14" s="1012"/>
      <c r="GX14" s="1012"/>
      <c r="GY14" s="1012"/>
      <c r="GZ14" s="1012"/>
      <c r="HA14" s="1012"/>
      <c r="HB14" s="1012"/>
      <c r="HC14" s="1012"/>
      <c r="HD14" s="1012"/>
      <c r="HE14" s="1012"/>
      <c r="HF14" s="1012"/>
      <c r="HG14" s="1012"/>
      <c r="HH14" s="1012"/>
      <c r="HI14" s="1012"/>
      <c r="HJ14" s="1012"/>
      <c r="HK14" s="1012"/>
      <c r="HL14" s="1012"/>
      <c r="HM14" s="1012"/>
      <c r="HN14" s="1012"/>
      <c r="HO14" s="1012"/>
      <c r="HP14" s="1012"/>
      <c r="HQ14" s="1012"/>
      <c r="HR14" s="1012"/>
      <c r="HS14" s="1012"/>
      <c r="HT14" s="1012"/>
      <c r="HU14" s="1012"/>
      <c r="HV14" s="1012"/>
      <c r="HW14" s="1012"/>
      <c r="HX14" s="1012"/>
      <c r="HY14" s="1012"/>
      <c r="HZ14" s="1012"/>
      <c r="IA14" s="1012"/>
      <c r="IB14" s="1012"/>
      <c r="IC14" s="1012"/>
      <c r="ID14" s="1012"/>
      <c r="IE14" s="1012"/>
      <c r="IF14" s="1012"/>
      <c r="IG14" s="1012"/>
      <c r="IH14" s="1012"/>
      <c r="II14" s="1012"/>
      <c r="IJ14" s="1012"/>
      <c r="IK14" s="1012"/>
      <c r="IL14" s="1012"/>
      <c r="IM14" s="1012"/>
      <c r="IN14" s="1012"/>
      <c r="IO14" s="1012"/>
      <c r="IP14" s="1012"/>
      <c r="IQ14" s="1012"/>
      <c r="IR14" s="1012"/>
      <c r="IS14" s="46"/>
    </row>
    <row r="15" spans="1:253" ht="87.75" customHeight="1" thickBot="1">
      <c r="A15" s="1014">
        <v>6</v>
      </c>
      <c r="B15" s="1164" t="s">
        <v>936</v>
      </c>
      <c r="C15" s="1165">
        <v>297000</v>
      </c>
      <c r="D15" s="1166">
        <v>294000</v>
      </c>
      <c r="E15" s="1012"/>
      <c r="F15" s="1012"/>
      <c r="G15" s="1012"/>
      <c r="H15" s="1012"/>
      <c r="I15" s="1012"/>
      <c r="J15" s="1012"/>
      <c r="K15" s="1012"/>
      <c r="L15" s="1012"/>
      <c r="M15" s="1012"/>
      <c r="N15" s="1012"/>
      <c r="O15" s="1012"/>
      <c r="P15" s="1012"/>
      <c r="Q15" s="1012"/>
      <c r="R15" s="1012"/>
      <c r="S15" s="1012"/>
      <c r="T15" s="1012"/>
      <c r="U15" s="1012"/>
      <c r="V15" s="101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  <c r="AG15" s="1012"/>
      <c r="AH15" s="1012"/>
      <c r="AI15" s="1012"/>
      <c r="AJ15" s="1012"/>
      <c r="AK15" s="1012"/>
      <c r="AL15" s="1012"/>
      <c r="AM15" s="1012"/>
      <c r="AN15" s="1012"/>
      <c r="AO15" s="1012"/>
      <c r="AP15" s="1012"/>
      <c r="AQ15" s="1012"/>
      <c r="AR15" s="1012"/>
      <c r="AS15" s="1012"/>
      <c r="AT15" s="1012"/>
      <c r="AU15" s="1012"/>
      <c r="AV15" s="1012"/>
      <c r="AW15" s="1012"/>
      <c r="AX15" s="1012"/>
      <c r="AY15" s="1012"/>
      <c r="AZ15" s="1012"/>
      <c r="BA15" s="1012"/>
      <c r="BB15" s="1012"/>
      <c r="BC15" s="1012"/>
      <c r="BD15" s="1012"/>
      <c r="BE15" s="1012"/>
      <c r="BF15" s="1012"/>
      <c r="BG15" s="1012"/>
      <c r="BH15" s="1012"/>
      <c r="BI15" s="1012"/>
      <c r="BJ15" s="1012"/>
      <c r="BK15" s="1012"/>
      <c r="BL15" s="1012"/>
      <c r="BM15" s="1012"/>
      <c r="BN15" s="1012"/>
      <c r="BO15" s="1012"/>
      <c r="BP15" s="1012"/>
      <c r="BQ15" s="1012"/>
      <c r="BR15" s="1012"/>
      <c r="BS15" s="1012"/>
      <c r="BT15" s="1012"/>
      <c r="BU15" s="1012"/>
      <c r="BV15" s="1012"/>
      <c r="BW15" s="1012"/>
      <c r="BX15" s="1012"/>
      <c r="BY15" s="1012"/>
      <c r="BZ15" s="1012"/>
      <c r="CA15" s="1012"/>
      <c r="CB15" s="1012"/>
      <c r="CC15" s="1012"/>
      <c r="CD15" s="1012"/>
      <c r="CE15" s="1012"/>
      <c r="CF15" s="1012"/>
      <c r="CG15" s="1012"/>
      <c r="CH15" s="1012"/>
      <c r="CI15" s="1012"/>
      <c r="CJ15" s="1012"/>
      <c r="CK15" s="1012"/>
      <c r="CL15" s="1012"/>
      <c r="CM15" s="1012"/>
      <c r="CN15" s="1012"/>
      <c r="CO15" s="1012"/>
      <c r="CP15" s="1012"/>
      <c r="CQ15" s="1012"/>
      <c r="CR15" s="1012"/>
      <c r="CS15" s="1012"/>
      <c r="CT15" s="1012"/>
      <c r="CU15" s="1012"/>
      <c r="CV15" s="1012"/>
      <c r="CW15" s="1012"/>
      <c r="CX15" s="1012"/>
      <c r="CY15" s="1012"/>
      <c r="CZ15" s="1012"/>
      <c r="DA15" s="1012"/>
      <c r="DB15" s="1012"/>
      <c r="DC15" s="1012"/>
      <c r="DD15" s="1012"/>
      <c r="DE15" s="1012"/>
      <c r="DF15" s="1012"/>
      <c r="DG15" s="1012"/>
      <c r="DH15" s="1012"/>
      <c r="DI15" s="1012"/>
      <c r="DJ15" s="1012"/>
      <c r="DK15" s="1012"/>
      <c r="DL15" s="1012"/>
      <c r="DM15" s="1012"/>
      <c r="DN15" s="1012"/>
      <c r="DO15" s="1012"/>
      <c r="DP15" s="1012"/>
      <c r="DQ15" s="1012"/>
      <c r="DR15" s="1012"/>
      <c r="DS15" s="1012"/>
      <c r="DT15" s="1012"/>
      <c r="DU15" s="1012"/>
      <c r="DV15" s="1012"/>
      <c r="DW15" s="1012"/>
      <c r="DX15" s="1012"/>
      <c r="DY15" s="1012"/>
      <c r="DZ15" s="1012"/>
      <c r="EA15" s="1012"/>
      <c r="EB15" s="1012"/>
      <c r="EC15" s="1012"/>
      <c r="ED15" s="1012"/>
      <c r="EE15" s="1012"/>
      <c r="EF15" s="1012"/>
      <c r="EG15" s="1012"/>
      <c r="EH15" s="1012"/>
      <c r="EI15" s="1012"/>
      <c r="EJ15" s="1012"/>
      <c r="EK15" s="1012"/>
      <c r="EL15" s="1012"/>
      <c r="EM15" s="1012"/>
      <c r="EN15" s="1012"/>
      <c r="EO15" s="1012"/>
      <c r="EP15" s="1012"/>
      <c r="EQ15" s="1012"/>
      <c r="ER15" s="1012"/>
      <c r="ES15" s="1012"/>
      <c r="ET15" s="1012"/>
      <c r="EU15" s="1012"/>
      <c r="EV15" s="1012"/>
      <c r="EW15" s="1012"/>
      <c r="EX15" s="1012"/>
      <c r="EY15" s="1012"/>
      <c r="EZ15" s="1012"/>
      <c r="FA15" s="1012"/>
      <c r="FB15" s="1012"/>
      <c r="FC15" s="1012"/>
      <c r="FD15" s="1012"/>
      <c r="FE15" s="1012"/>
      <c r="FF15" s="1012"/>
      <c r="FG15" s="1012"/>
      <c r="FH15" s="1012"/>
      <c r="FI15" s="1012"/>
      <c r="FJ15" s="1012"/>
      <c r="FK15" s="1012"/>
      <c r="FL15" s="1012"/>
      <c r="FM15" s="1012"/>
      <c r="FN15" s="1012"/>
      <c r="FO15" s="1012"/>
      <c r="FP15" s="1012"/>
      <c r="FQ15" s="1012"/>
      <c r="FR15" s="1012"/>
      <c r="FS15" s="1012"/>
      <c r="FT15" s="1012"/>
      <c r="FU15" s="1012"/>
      <c r="FV15" s="1012"/>
      <c r="FW15" s="1012"/>
      <c r="FX15" s="1012"/>
      <c r="FY15" s="1012"/>
      <c r="FZ15" s="1012"/>
      <c r="GA15" s="1012"/>
      <c r="GB15" s="1012"/>
      <c r="GC15" s="1012"/>
      <c r="GD15" s="1012"/>
      <c r="GE15" s="1012"/>
      <c r="GF15" s="1012"/>
      <c r="GG15" s="1012"/>
      <c r="GH15" s="1012"/>
      <c r="GI15" s="1012"/>
      <c r="GJ15" s="1012"/>
      <c r="GK15" s="1012"/>
      <c r="GL15" s="1012"/>
      <c r="GM15" s="1012"/>
      <c r="GN15" s="1012"/>
      <c r="GO15" s="1012"/>
      <c r="GP15" s="1012"/>
      <c r="GQ15" s="1012"/>
      <c r="GR15" s="1012"/>
      <c r="GS15" s="1012"/>
      <c r="GT15" s="1012"/>
      <c r="GU15" s="1012"/>
      <c r="GV15" s="1012"/>
      <c r="GW15" s="1012"/>
      <c r="GX15" s="1012"/>
      <c r="GY15" s="1012"/>
      <c r="GZ15" s="1012"/>
      <c r="HA15" s="1012"/>
      <c r="HB15" s="1012"/>
      <c r="HC15" s="1012"/>
      <c r="HD15" s="1012"/>
      <c r="HE15" s="1012"/>
      <c r="HF15" s="1012"/>
      <c r="HG15" s="1012"/>
      <c r="HH15" s="1012"/>
      <c r="HI15" s="1012"/>
      <c r="HJ15" s="1012"/>
      <c r="HK15" s="1012"/>
      <c r="HL15" s="1012"/>
      <c r="HM15" s="1012"/>
      <c r="HN15" s="1012"/>
      <c r="HO15" s="1012"/>
      <c r="HP15" s="1012"/>
      <c r="HQ15" s="1012"/>
      <c r="HR15" s="1012"/>
      <c r="HS15" s="1012"/>
      <c r="HT15" s="1012"/>
      <c r="HU15" s="1012"/>
      <c r="HV15" s="1012"/>
      <c r="HW15" s="1012"/>
      <c r="HX15" s="1012"/>
      <c r="HY15" s="1012"/>
      <c r="HZ15" s="1012"/>
      <c r="IA15" s="1012"/>
      <c r="IB15" s="1012"/>
      <c r="IC15" s="1012"/>
      <c r="ID15" s="1012"/>
      <c r="IE15" s="1012"/>
      <c r="IF15" s="1012"/>
      <c r="IG15" s="1012"/>
      <c r="IH15" s="1012"/>
      <c r="II15" s="1012"/>
      <c r="IJ15" s="1012"/>
      <c r="IK15" s="1012"/>
      <c r="IL15" s="1012"/>
      <c r="IM15" s="1012"/>
      <c r="IN15" s="1012"/>
      <c r="IO15" s="1012"/>
      <c r="IP15" s="1012"/>
      <c r="IQ15" s="1012"/>
      <c r="IR15" s="1012"/>
      <c r="IS15" s="46"/>
    </row>
    <row r="16" spans="1:252" ht="27" customHeight="1" thickBot="1" thickTop="1">
      <c r="A16" s="1014">
        <v>7</v>
      </c>
      <c r="B16" s="1167" t="s">
        <v>815</v>
      </c>
      <c r="C16" s="1168">
        <f>SUM(C10:C15)</f>
        <v>629000</v>
      </c>
      <c r="D16" s="1169">
        <f>SUM(D10:D15)</f>
        <v>631000</v>
      </c>
      <c r="E16" s="1012"/>
      <c r="F16" s="1012"/>
      <c r="G16" s="1012"/>
      <c r="H16" s="1012"/>
      <c r="I16" s="1012"/>
      <c r="J16" s="1012"/>
      <c r="K16" s="1012"/>
      <c r="L16" s="1012"/>
      <c r="M16" s="1012"/>
      <c r="N16" s="1012"/>
      <c r="O16" s="1012"/>
      <c r="P16" s="1012"/>
      <c r="Q16" s="1012"/>
      <c r="R16" s="1012"/>
      <c r="S16" s="1012"/>
      <c r="T16" s="1012"/>
      <c r="U16" s="1012"/>
      <c r="V16" s="1012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  <c r="AG16" s="1012"/>
      <c r="AH16" s="1012"/>
      <c r="AI16" s="1012"/>
      <c r="AJ16" s="1012"/>
      <c r="AK16" s="1012"/>
      <c r="AL16" s="1012"/>
      <c r="AM16" s="1012"/>
      <c r="AN16" s="1012"/>
      <c r="AO16" s="1012"/>
      <c r="AP16" s="1012"/>
      <c r="AQ16" s="1012"/>
      <c r="AR16" s="1012"/>
      <c r="AS16" s="1012"/>
      <c r="AT16" s="1012"/>
      <c r="AU16" s="1012"/>
      <c r="AV16" s="1012"/>
      <c r="AW16" s="1012"/>
      <c r="AX16" s="1012"/>
      <c r="AY16" s="1012"/>
      <c r="AZ16" s="1012"/>
      <c r="BA16" s="1012"/>
      <c r="BB16" s="1012"/>
      <c r="BC16" s="1012"/>
      <c r="BD16" s="1012"/>
      <c r="BE16" s="1012"/>
      <c r="BF16" s="1012"/>
      <c r="BG16" s="1012"/>
      <c r="BH16" s="1012"/>
      <c r="BI16" s="1012"/>
      <c r="BJ16" s="1012"/>
      <c r="BK16" s="1012"/>
      <c r="BL16" s="1012"/>
      <c r="BM16" s="1012"/>
      <c r="BN16" s="1012"/>
      <c r="BO16" s="1012"/>
      <c r="BP16" s="1012"/>
      <c r="BQ16" s="1012"/>
      <c r="BR16" s="1012"/>
      <c r="BS16" s="1012"/>
      <c r="BT16" s="1012"/>
      <c r="BU16" s="1012"/>
      <c r="BV16" s="1012"/>
      <c r="BW16" s="1012"/>
      <c r="BX16" s="1012"/>
      <c r="BY16" s="1012"/>
      <c r="BZ16" s="1012"/>
      <c r="CA16" s="1012"/>
      <c r="CB16" s="1012"/>
      <c r="CC16" s="1012"/>
      <c r="CD16" s="1012"/>
      <c r="CE16" s="1012"/>
      <c r="CF16" s="1012"/>
      <c r="CG16" s="1012"/>
      <c r="CH16" s="1012"/>
      <c r="CI16" s="1012"/>
      <c r="CJ16" s="1012"/>
      <c r="CK16" s="1012"/>
      <c r="CL16" s="1012"/>
      <c r="CM16" s="1012"/>
      <c r="CN16" s="1012"/>
      <c r="CO16" s="1012"/>
      <c r="CP16" s="1012"/>
      <c r="CQ16" s="1012"/>
      <c r="CR16" s="1012"/>
      <c r="CS16" s="1012"/>
      <c r="CT16" s="1012"/>
      <c r="CU16" s="1012"/>
      <c r="CV16" s="1012"/>
      <c r="CW16" s="1012"/>
      <c r="CX16" s="1012"/>
      <c r="CY16" s="1012"/>
      <c r="CZ16" s="1012"/>
      <c r="DA16" s="1012"/>
      <c r="DB16" s="1012"/>
      <c r="DC16" s="1012"/>
      <c r="DD16" s="1012"/>
      <c r="DE16" s="1012"/>
      <c r="DF16" s="1012"/>
      <c r="DG16" s="1012"/>
      <c r="DH16" s="1012"/>
      <c r="DI16" s="1012"/>
      <c r="DJ16" s="1012"/>
      <c r="DK16" s="1012"/>
      <c r="DL16" s="1012"/>
      <c r="DM16" s="1012"/>
      <c r="DN16" s="1012"/>
      <c r="DO16" s="1012"/>
      <c r="DP16" s="1012"/>
      <c r="DQ16" s="1012"/>
      <c r="DR16" s="1012"/>
      <c r="DS16" s="1012"/>
      <c r="DT16" s="1012"/>
      <c r="DU16" s="1012"/>
      <c r="DV16" s="1012"/>
      <c r="DW16" s="1012"/>
      <c r="DX16" s="1012"/>
      <c r="DY16" s="1012"/>
      <c r="DZ16" s="1012"/>
      <c r="EA16" s="1012"/>
      <c r="EB16" s="1012"/>
      <c r="EC16" s="1012"/>
      <c r="ED16" s="1012"/>
      <c r="EE16" s="1012"/>
      <c r="EF16" s="1012"/>
      <c r="EG16" s="1012"/>
      <c r="EH16" s="1012"/>
      <c r="EI16" s="1012"/>
      <c r="EJ16" s="1012"/>
      <c r="EK16" s="1012"/>
      <c r="EL16" s="1012"/>
      <c r="EM16" s="1012"/>
      <c r="EN16" s="1012"/>
      <c r="EO16" s="1012"/>
      <c r="EP16" s="1012"/>
      <c r="EQ16" s="1012"/>
      <c r="ER16" s="1012"/>
      <c r="ES16" s="1012"/>
      <c r="ET16" s="1012"/>
      <c r="EU16" s="1012"/>
      <c r="EV16" s="1012"/>
      <c r="EW16" s="1012"/>
      <c r="EX16" s="1012"/>
      <c r="EY16" s="1012"/>
      <c r="EZ16" s="1012"/>
      <c r="FA16" s="1012"/>
      <c r="FB16" s="1012"/>
      <c r="FC16" s="1012"/>
      <c r="FD16" s="1012"/>
      <c r="FE16" s="1012"/>
      <c r="FF16" s="1012"/>
      <c r="FG16" s="1012"/>
      <c r="FH16" s="1012"/>
      <c r="FI16" s="1012"/>
      <c r="FJ16" s="1012"/>
      <c r="FK16" s="1012"/>
      <c r="FL16" s="1012"/>
      <c r="FM16" s="1012"/>
      <c r="FN16" s="1012"/>
      <c r="FO16" s="1012"/>
      <c r="FP16" s="1012"/>
      <c r="FQ16" s="1012"/>
      <c r="FR16" s="1012"/>
      <c r="FS16" s="1012"/>
      <c r="FT16" s="1012"/>
      <c r="FU16" s="1012"/>
      <c r="FV16" s="1012"/>
      <c r="FW16" s="1012"/>
      <c r="FX16" s="1012"/>
      <c r="FY16" s="1012"/>
      <c r="FZ16" s="1012"/>
      <c r="GA16" s="1012"/>
      <c r="GB16" s="1012"/>
      <c r="GC16" s="1012"/>
      <c r="GD16" s="1012"/>
      <c r="GE16" s="1012"/>
      <c r="GF16" s="1012"/>
      <c r="GG16" s="1012"/>
      <c r="GH16" s="1012"/>
      <c r="GI16" s="1012"/>
      <c r="GJ16" s="1012"/>
      <c r="GK16" s="1012"/>
      <c r="GL16" s="1012"/>
      <c r="GM16" s="1012"/>
      <c r="GN16" s="1012"/>
      <c r="GO16" s="1012"/>
      <c r="GP16" s="1012"/>
      <c r="GQ16" s="1012"/>
      <c r="GR16" s="1012"/>
      <c r="GS16" s="1012"/>
      <c r="GT16" s="1012"/>
      <c r="GU16" s="1012"/>
      <c r="GV16" s="1012"/>
      <c r="GW16" s="1012"/>
      <c r="GX16" s="1012"/>
      <c r="GY16" s="1012"/>
      <c r="GZ16" s="1012"/>
      <c r="HA16" s="1012"/>
      <c r="HB16" s="1012"/>
      <c r="HC16" s="1012"/>
      <c r="HD16" s="1012"/>
      <c r="HE16" s="1012"/>
      <c r="HF16" s="1012"/>
      <c r="HG16" s="1012"/>
      <c r="HH16" s="1012"/>
      <c r="HI16" s="1012"/>
      <c r="HJ16" s="1012"/>
      <c r="HK16" s="1012"/>
      <c r="HL16" s="1012"/>
      <c r="HM16" s="1012"/>
      <c r="HN16" s="1012"/>
      <c r="HO16" s="1012"/>
      <c r="HP16" s="1012"/>
      <c r="HQ16" s="1012"/>
      <c r="HR16" s="1012"/>
      <c r="HS16" s="1012"/>
      <c r="HT16" s="1012"/>
      <c r="HU16" s="1012"/>
      <c r="HV16" s="1012"/>
      <c r="HW16" s="1012"/>
      <c r="HX16" s="1012"/>
      <c r="HY16" s="1012"/>
      <c r="HZ16" s="1012"/>
      <c r="IA16" s="1012"/>
      <c r="IB16" s="1012"/>
      <c r="IC16" s="1012"/>
      <c r="ID16" s="1012"/>
      <c r="IE16" s="1012"/>
      <c r="IF16" s="1012"/>
      <c r="IG16" s="1012"/>
      <c r="IH16" s="1012"/>
      <c r="II16" s="1012"/>
      <c r="IJ16" s="1012"/>
      <c r="IK16" s="1012"/>
      <c r="IL16" s="1012"/>
      <c r="IM16" s="1012"/>
      <c r="IN16" s="1012"/>
      <c r="IO16" s="1012"/>
      <c r="IP16" s="1012"/>
      <c r="IQ16" s="1012"/>
      <c r="IR16" s="1012"/>
    </row>
    <row r="17" spans="1:252" ht="27" customHeight="1" thickBot="1">
      <c r="A17" s="1014">
        <v>8</v>
      </c>
      <c r="B17" s="1161" t="s">
        <v>816</v>
      </c>
      <c r="C17" s="1341">
        <f>D16+C16</f>
        <v>1260000</v>
      </c>
      <c r="D17" s="1342"/>
      <c r="E17" s="1012"/>
      <c r="F17" s="1012"/>
      <c r="G17" s="1012"/>
      <c r="H17" s="1012"/>
      <c r="I17" s="1012"/>
      <c r="J17" s="1012"/>
      <c r="K17" s="1012"/>
      <c r="L17" s="1012"/>
      <c r="M17" s="1012"/>
      <c r="N17" s="1012"/>
      <c r="O17" s="1012"/>
      <c r="P17" s="1012"/>
      <c r="Q17" s="1012"/>
      <c r="R17" s="1012"/>
      <c r="S17" s="1012"/>
      <c r="T17" s="1012"/>
      <c r="U17" s="1012"/>
      <c r="V17" s="101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  <c r="AG17" s="1012"/>
      <c r="AH17" s="1012"/>
      <c r="AI17" s="1012"/>
      <c r="AJ17" s="1012"/>
      <c r="AK17" s="1012"/>
      <c r="AL17" s="1012"/>
      <c r="AM17" s="1012"/>
      <c r="AN17" s="1012"/>
      <c r="AO17" s="1012"/>
      <c r="AP17" s="1012"/>
      <c r="AQ17" s="1012"/>
      <c r="AR17" s="1012"/>
      <c r="AS17" s="1012"/>
      <c r="AT17" s="1012"/>
      <c r="AU17" s="1012"/>
      <c r="AV17" s="1012"/>
      <c r="AW17" s="1012"/>
      <c r="AX17" s="1012"/>
      <c r="AY17" s="1012"/>
      <c r="AZ17" s="1012"/>
      <c r="BA17" s="1012"/>
      <c r="BB17" s="1012"/>
      <c r="BC17" s="1012"/>
      <c r="BD17" s="1012"/>
      <c r="BE17" s="1012"/>
      <c r="BF17" s="1012"/>
      <c r="BG17" s="1012"/>
      <c r="BH17" s="1012"/>
      <c r="BI17" s="1012"/>
      <c r="BJ17" s="1012"/>
      <c r="BK17" s="1012"/>
      <c r="BL17" s="1012"/>
      <c r="BM17" s="1012"/>
      <c r="BN17" s="1012"/>
      <c r="BO17" s="1012"/>
      <c r="BP17" s="1012"/>
      <c r="BQ17" s="1012"/>
      <c r="BR17" s="1012"/>
      <c r="BS17" s="1012"/>
      <c r="BT17" s="1012"/>
      <c r="BU17" s="1012"/>
      <c r="BV17" s="1012"/>
      <c r="BW17" s="1012"/>
      <c r="BX17" s="1012"/>
      <c r="BY17" s="1012"/>
      <c r="BZ17" s="1012"/>
      <c r="CA17" s="1012"/>
      <c r="CB17" s="1012"/>
      <c r="CC17" s="1012"/>
      <c r="CD17" s="1012"/>
      <c r="CE17" s="1012"/>
      <c r="CF17" s="1012"/>
      <c r="CG17" s="1012"/>
      <c r="CH17" s="1012"/>
      <c r="CI17" s="1012"/>
      <c r="CJ17" s="1012"/>
      <c r="CK17" s="1012"/>
      <c r="CL17" s="1012"/>
      <c r="CM17" s="1012"/>
      <c r="CN17" s="1012"/>
      <c r="CO17" s="1012"/>
      <c r="CP17" s="1012"/>
      <c r="CQ17" s="1012"/>
      <c r="CR17" s="1012"/>
      <c r="CS17" s="1012"/>
      <c r="CT17" s="1012"/>
      <c r="CU17" s="1012"/>
      <c r="CV17" s="1012"/>
      <c r="CW17" s="1012"/>
      <c r="CX17" s="1012"/>
      <c r="CY17" s="1012"/>
      <c r="CZ17" s="1012"/>
      <c r="DA17" s="1012"/>
      <c r="DB17" s="1012"/>
      <c r="DC17" s="1012"/>
      <c r="DD17" s="1012"/>
      <c r="DE17" s="1012"/>
      <c r="DF17" s="1012"/>
      <c r="DG17" s="1012"/>
      <c r="DH17" s="1012"/>
      <c r="DI17" s="1012"/>
      <c r="DJ17" s="1012"/>
      <c r="DK17" s="1012"/>
      <c r="DL17" s="1012"/>
      <c r="DM17" s="1012"/>
      <c r="DN17" s="1012"/>
      <c r="DO17" s="1012"/>
      <c r="DP17" s="1012"/>
      <c r="DQ17" s="1012"/>
      <c r="DR17" s="1012"/>
      <c r="DS17" s="1012"/>
      <c r="DT17" s="1012"/>
      <c r="DU17" s="1012"/>
      <c r="DV17" s="1012"/>
      <c r="DW17" s="1012"/>
      <c r="DX17" s="1012"/>
      <c r="DY17" s="1012"/>
      <c r="DZ17" s="1012"/>
      <c r="EA17" s="1012"/>
      <c r="EB17" s="1012"/>
      <c r="EC17" s="1012"/>
      <c r="ED17" s="1012"/>
      <c r="EE17" s="1012"/>
      <c r="EF17" s="1012"/>
      <c r="EG17" s="1012"/>
      <c r="EH17" s="1012"/>
      <c r="EI17" s="1012"/>
      <c r="EJ17" s="1012"/>
      <c r="EK17" s="1012"/>
      <c r="EL17" s="1012"/>
      <c r="EM17" s="1012"/>
      <c r="EN17" s="1012"/>
      <c r="EO17" s="1012"/>
      <c r="EP17" s="1012"/>
      <c r="EQ17" s="1012"/>
      <c r="ER17" s="1012"/>
      <c r="ES17" s="1012"/>
      <c r="ET17" s="1012"/>
      <c r="EU17" s="1012"/>
      <c r="EV17" s="1012"/>
      <c r="EW17" s="1012"/>
      <c r="EX17" s="1012"/>
      <c r="EY17" s="1012"/>
      <c r="EZ17" s="1012"/>
      <c r="FA17" s="1012"/>
      <c r="FB17" s="1012"/>
      <c r="FC17" s="1012"/>
      <c r="FD17" s="1012"/>
      <c r="FE17" s="1012"/>
      <c r="FF17" s="1012"/>
      <c r="FG17" s="1012"/>
      <c r="FH17" s="1012"/>
      <c r="FI17" s="1012"/>
      <c r="FJ17" s="1012"/>
      <c r="FK17" s="1012"/>
      <c r="FL17" s="1012"/>
      <c r="FM17" s="1012"/>
      <c r="FN17" s="1012"/>
      <c r="FO17" s="1012"/>
      <c r="FP17" s="1012"/>
      <c r="FQ17" s="1012"/>
      <c r="FR17" s="1012"/>
      <c r="FS17" s="1012"/>
      <c r="FT17" s="1012"/>
      <c r="FU17" s="1012"/>
      <c r="FV17" s="1012"/>
      <c r="FW17" s="1012"/>
      <c r="FX17" s="1012"/>
      <c r="FY17" s="1012"/>
      <c r="FZ17" s="1012"/>
      <c r="GA17" s="1012"/>
      <c r="GB17" s="1012"/>
      <c r="GC17" s="1012"/>
      <c r="GD17" s="1012"/>
      <c r="GE17" s="1012"/>
      <c r="GF17" s="1012"/>
      <c r="GG17" s="1012"/>
      <c r="GH17" s="1012"/>
      <c r="GI17" s="1012"/>
      <c r="GJ17" s="1012"/>
      <c r="GK17" s="1012"/>
      <c r="GL17" s="1012"/>
      <c r="GM17" s="1012"/>
      <c r="GN17" s="1012"/>
      <c r="GO17" s="1012"/>
      <c r="GP17" s="1012"/>
      <c r="GQ17" s="1012"/>
      <c r="GR17" s="1012"/>
      <c r="GS17" s="1012"/>
      <c r="GT17" s="1012"/>
      <c r="GU17" s="1012"/>
      <c r="GV17" s="1012"/>
      <c r="GW17" s="1012"/>
      <c r="GX17" s="1012"/>
      <c r="GY17" s="1012"/>
      <c r="GZ17" s="1012"/>
      <c r="HA17" s="1012"/>
      <c r="HB17" s="1012"/>
      <c r="HC17" s="1012"/>
      <c r="HD17" s="1012"/>
      <c r="HE17" s="1012"/>
      <c r="HF17" s="1012"/>
      <c r="HG17" s="1012"/>
      <c r="HH17" s="1012"/>
      <c r="HI17" s="1012"/>
      <c r="HJ17" s="1012"/>
      <c r="HK17" s="1012"/>
      <c r="HL17" s="1012"/>
      <c r="HM17" s="1012"/>
      <c r="HN17" s="1012"/>
      <c r="HO17" s="1012"/>
      <c r="HP17" s="1012"/>
      <c r="HQ17" s="1012"/>
      <c r="HR17" s="1012"/>
      <c r="HS17" s="1012"/>
      <c r="HT17" s="1012"/>
      <c r="HU17" s="1012"/>
      <c r="HV17" s="1012"/>
      <c r="HW17" s="1012"/>
      <c r="HX17" s="1012"/>
      <c r="HY17" s="1012"/>
      <c r="HZ17" s="1012"/>
      <c r="IA17" s="1012"/>
      <c r="IB17" s="1012"/>
      <c r="IC17" s="1012"/>
      <c r="ID17" s="1012"/>
      <c r="IE17" s="1012"/>
      <c r="IF17" s="1012"/>
      <c r="IG17" s="1012"/>
      <c r="IH17" s="1012"/>
      <c r="II17" s="1012"/>
      <c r="IJ17" s="1012"/>
      <c r="IK17" s="1012"/>
      <c r="IL17" s="1012"/>
      <c r="IM17" s="1012"/>
      <c r="IN17" s="1012"/>
      <c r="IO17" s="1012"/>
      <c r="IP17" s="1012"/>
      <c r="IQ17" s="1012"/>
      <c r="IR17" s="1012"/>
    </row>
    <row r="18" spans="1:252" ht="16.5">
      <c r="A18" s="1013"/>
      <c r="B18" s="1013"/>
      <c r="C18" s="1013"/>
      <c r="IM18" s="43"/>
      <c r="IN18" s="43"/>
      <c r="IO18" s="43"/>
      <c r="IP18" s="43"/>
      <c r="IQ18" s="43"/>
      <c r="IR18" s="43"/>
    </row>
  </sheetData>
  <sheetProtection/>
  <mergeCells count="4">
    <mergeCell ref="C17:D17"/>
    <mergeCell ref="B3:D3"/>
    <mergeCell ref="B4:D4"/>
    <mergeCell ref="B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SheetLayoutView="100" zoomScalePageLayoutView="0" workbookViewId="0" topLeftCell="B1">
      <selection activeCell="B2" sqref="B2:R2"/>
    </sheetView>
  </sheetViews>
  <sheetFormatPr defaultColWidth="10.375" defaultRowHeight="12.75"/>
  <cols>
    <col min="1" max="1" width="3.75390625" style="357" customWidth="1"/>
    <col min="2" max="2" width="6.375" style="358" customWidth="1"/>
    <col min="3" max="3" width="50.75390625" style="1113" customWidth="1"/>
    <col min="4" max="4" width="19.75390625" style="359" customWidth="1"/>
    <col min="5" max="5" width="3.00390625" style="357" customWidth="1"/>
    <col min="6" max="11" width="13.75390625" style="357" customWidth="1"/>
    <col min="12" max="12" width="15.75390625" style="357" customWidth="1"/>
    <col min="13" max="17" width="13.75390625" style="357" customWidth="1"/>
    <col min="18" max="18" width="15.75390625" style="357" customWidth="1"/>
    <col min="19" max="16384" width="10.375" style="357" customWidth="1"/>
  </cols>
  <sheetData>
    <row r="1" spans="2:18" ht="16.5">
      <c r="B1" s="1373" t="s">
        <v>988</v>
      </c>
      <c r="C1" s="1373"/>
      <c r="D1" s="1373"/>
      <c r="E1" s="1373"/>
      <c r="F1" s="1373"/>
      <c r="G1" s="1373"/>
      <c r="H1" s="1373"/>
      <c r="I1" s="1373"/>
      <c r="J1" s="1373"/>
      <c r="K1" s="1373"/>
      <c r="L1" s="1373"/>
      <c r="M1" s="1373"/>
      <c r="N1" s="1373"/>
      <c r="O1" s="1373"/>
      <c r="P1" s="1373"/>
      <c r="Q1" s="1373"/>
      <c r="R1" s="1114"/>
    </row>
    <row r="2" spans="2:18" ht="24.75" customHeight="1">
      <c r="B2" s="1374" t="s">
        <v>127</v>
      </c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74"/>
      <c r="Q2" s="1374"/>
      <c r="R2" s="1374"/>
    </row>
    <row r="3" spans="2:18" ht="24.75" customHeight="1">
      <c r="B3" s="1374" t="s">
        <v>510</v>
      </c>
      <c r="C3" s="1374"/>
      <c r="D3" s="1374"/>
      <c r="E3" s="1374"/>
      <c r="F3" s="1374"/>
      <c r="G3" s="1374"/>
      <c r="H3" s="1374"/>
      <c r="I3" s="1374"/>
      <c r="J3" s="1374"/>
      <c r="K3" s="1374"/>
      <c r="L3" s="1374"/>
      <c r="M3" s="1374"/>
      <c r="N3" s="1374"/>
      <c r="O3" s="1374"/>
      <c r="P3" s="1374"/>
      <c r="Q3" s="1374"/>
      <c r="R3" s="1374"/>
    </row>
    <row r="4" spans="2:18" ht="24.75" customHeight="1">
      <c r="B4" s="1374" t="s">
        <v>454</v>
      </c>
      <c r="C4" s="1374"/>
      <c r="D4" s="1374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</row>
    <row r="5" spans="17:18" ht="17.25">
      <c r="Q5" s="1375" t="s">
        <v>0</v>
      </c>
      <c r="R5" s="1375"/>
    </row>
    <row r="6" spans="2:18" s="358" customFormat="1" ht="17.25" thickBot="1">
      <c r="B6" s="358" t="s">
        <v>1</v>
      </c>
      <c r="C6" s="523" t="s">
        <v>3</v>
      </c>
      <c r="D6" s="359" t="s">
        <v>2</v>
      </c>
      <c r="F6" s="358" t="s">
        <v>4</v>
      </c>
      <c r="G6" s="358" t="s">
        <v>486</v>
      </c>
      <c r="H6" s="358" t="s">
        <v>16</v>
      </c>
      <c r="I6" s="358" t="s">
        <v>17</v>
      </c>
      <c r="J6" s="358" t="s">
        <v>18</v>
      </c>
      <c r="K6" s="358" t="s">
        <v>39</v>
      </c>
      <c r="L6" s="358" t="s">
        <v>31</v>
      </c>
      <c r="M6" s="358" t="s">
        <v>24</v>
      </c>
      <c r="N6" s="358" t="s">
        <v>40</v>
      </c>
      <c r="O6" s="358" t="s">
        <v>41</v>
      </c>
      <c r="P6" s="524" t="s">
        <v>170</v>
      </c>
      <c r="Q6" s="524" t="s">
        <v>171</v>
      </c>
      <c r="R6" s="524" t="s">
        <v>702</v>
      </c>
    </row>
    <row r="7" spans="1:18" s="360" customFormat="1" ht="24.75" customHeight="1">
      <c r="A7" s="525"/>
      <c r="B7" s="1353" t="s">
        <v>379</v>
      </c>
      <c r="C7" s="1356" t="s">
        <v>455</v>
      </c>
      <c r="D7" s="1359" t="s">
        <v>456</v>
      </c>
      <c r="E7" s="373"/>
      <c r="F7" s="1362" t="s">
        <v>481</v>
      </c>
      <c r="G7" s="1363"/>
      <c r="H7" s="1363"/>
      <c r="I7" s="1363"/>
      <c r="J7" s="1363"/>
      <c r="K7" s="1363"/>
      <c r="L7" s="1364"/>
      <c r="M7" s="1365" t="s">
        <v>483</v>
      </c>
      <c r="N7" s="1363"/>
      <c r="O7" s="1363"/>
      <c r="P7" s="1363"/>
      <c r="Q7" s="1363"/>
      <c r="R7" s="1368" t="s">
        <v>895</v>
      </c>
    </row>
    <row r="8" spans="1:18" s="360" customFormat="1" ht="24.75" customHeight="1">
      <c r="A8" s="525"/>
      <c r="B8" s="1354"/>
      <c r="C8" s="1357"/>
      <c r="D8" s="1360"/>
      <c r="E8" s="370"/>
      <c r="F8" s="1371" t="s">
        <v>457</v>
      </c>
      <c r="G8" s="1346" t="s">
        <v>459</v>
      </c>
      <c r="H8" s="1346"/>
      <c r="I8" s="1346"/>
      <c r="J8" s="1346"/>
      <c r="K8" s="1346"/>
      <c r="L8" s="1347" t="s">
        <v>458</v>
      </c>
      <c r="M8" s="1366"/>
      <c r="N8" s="1367"/>
      <c r="O8" s="1367"/>
      <c r="P8" s="1367"/>
      <c r="Q8" s="1367"/>
      <c r="R8" s="1369"/>
    </row>
    <row r="9" spans="1:18" s="360" customFormat="1" ht="33" customHeight="1" thickBot="1">
      <c r="A9" s="525"/>
      <c r="B9" s="1355"/>
      <c r="C9" s="1358"/>
      <c r="D9" s="1361"/>
      <c r="E9" s="370"/>
      <c r="F9" s="1372"/>
      <c r="G9" s="528" t="s">
        <v>484</v>
      </c>
      <c r="H9" s="528" t="s">
        <v>680</v>
      </c>
      <c r="I9" s="528" t="s">
        <v>482</v>
      </c>
      <c r="J9" s="528" t="s">
        <v>829</v>
      </c>
      <c r="K9" s="528" t="s">
        <v>701</v>
      </c>
      <c r="L9" s="1348"/>
      <c r="M9" s="529" t="s">
        <v>485</v>
      </c>
      <c r="N9" s="530" t="s">
        <v>680</v>
      </c>
      <c r="O9" s="530" t="s">
        <v>482</v>
      </c>
      <c r="P9" s="530" t="s">
        <v>829</v>
      </c>
      <c r="Q9" s="530" t="s">
        <v>701</v>
      </c>
      <c r="R9" s="1370"/>
    </row>
    <row r="10" spans="1:18" s="360" customFormat="1" ht="33">
      <c r="A10" s="360">
        <v>1</v>
      </c>
      <c r="B10" s="1075">
        <v>1</v>
      </c>
      <c r="C10" s="363" t="s">
        <v>862</v>
      </c>
      <c r="D10" s="364" t="s">
        <v>904</v>
      </c>
      <c r="E10" s="1078"/>
      <c r="F10" s="527">
        <f aca="true" t="shared" si="0" ref="F10:F37">+R10-L10</f>
        <v>187554</v>
      </c>
      <c r="G10" s="362"/>
      <c r="H10" s="362"/>
      <c r="I10" s="362"/>
      <c r="J10" s="362">
        <v>917181</v>
      </c>
      <c r="K10" s="362">
        <v>15000</v>
      </c>
      <c r="L10" s="361">
        <f aca="true" t="shared" si="1" ref="L10:L37">SUM(G10:K10)</f>
        <v>932181</v>
      </c>
      <c r="M10" s="362"/>
      <c r="N10" s="362"/>
      <c r="O10" s="362"/>
      <c r="P10" s="362">
        <v>918181</v>
      </c>
      <c r="Q10" s="362">
        <f>186554+15000</f>
        <v>201554</v>
      </c>
      <c r="R10" s="372">
        <f aca="true" t="shared" si="2" ref="R10:R37">SUM(M10:Q10)</f>
        <v>1119735</v>
      </c>
    </row>
    <row r="11" spans="1:18" s="360" customFormat="1" ht="66">
      <c r="A11" s="360">
        <v>2</v>
      </c>
      <c r="B11" s="1075">
        <v>2</v>
      </c>
      <c r="C11" s="363" t="s">
        <v>933</v>
      </c>
      <c r="D11" s="364" t="s">
        <v>904</v>
      </c>
      <c r="E11" s="1078"/>
      <c r="F11" s="527">
        <f t="shared" si="0"/>
        <v>112536</v>
      </c>
      <c r="G11" s="362"/>
      <c r="H11" s="362"/>
      <c r="I11" s="362"/>
      <c r="J11" s="362">
        <v>87086</v>
      </c>
      <c r="K11" s="362"/>
      <c r="L11" s="361">
        <f t="shared" si="1"/>
        <v>87086</v>
      </c>
      <c r="M11" s="362"/>
      <c r="N11" s="362"/>
      <c r="O11" s="362">
        <v>3810</v>
      </c>
      <c r="P11" s="362">
        <f>86052+109000</f>
        <v>195052</v>
      </c>
      <c r="Q11" s="362">
        <v>760</v>
      </c>
      <c r="R11" s="372">
        <f t="shared" si="2"/>
        <v>199622</v>
      </c>
    </row>
    <row r="12" spans="1:18" s="360" customFormat="1" ht="33">
      <c r="A12" s="360">
        <v>3</v>
      </c>
      <c r="B12" s="1075">
        <v>3</v>
      </c>
      <c r="C12" s="363" t="s">
        <v>930</v>
      </c>
      <c r="D12" s="1100" t="s">
        <v>921</v>
      </c>
      <c r="E12" s="1078"/>
      <c r="F12" s="527">
        <f t="shared" si="0"/>
        <v>17340</v>
      </c>
      <c r="G12" s="362"/>
      <c r="H12" s="362"/>
      <c r="I12" s="362"/>
      <c r="J12" s="362">
        <v>26507</v>
      </c>
      <c r="K12" s="362"/>
      <c r="L12" s="361">
        <f t="shared" si="1"/>
        <v>26507</v>
      </c>
      <c r="M12" s="362"/>
      <c r="N12" s="362"/>
      <c r="O12" s="362"/>
      <c r="P12" s="362">
        <v>28738</v>
      </c>
      <c r="Q12" s="362">
        <v>15109</v>
      </c>
      <c r="R12" s="372">
        <f t="shared" si="2"/>
        <v>43847</v>
      </c>
    </row>
    <row r="13" spans="1:18" s="360" customFormat="1" ht="33">
      <c r="A13" s="360">
        <v>4</v>
      </c>
      <c r="B13" s="1075">
        <v>4</v>
      </c>
      <c r="C13" s="1081" t="s">
        <v>931</v>
      </c>
      <c r="D13" s="1100" t="s">
        <v>904</v>
      </c>
      <c r="E13" s="1078"/>
      <c r="F13" s="527">
        <f t="shared" si="0"/>
        <v>0</v>
      </c>
      <c r="G13" s="362"/>
      <c r="H13" s="362"/>
      <c r="I13" s="362"/>
      <c r="J13" s="362">
        <v>788115</v>
      </c>
      <c r="K13" s="362">
        <v>41400</v>
      </c>
      <c r="L13" s="361">
        <f t="shared" si="1"/>
        <v>829515</v>
      </c>
      <c r="M13" s="362"/>
      <c r="N13" s="362"/>
      <c r="O13" s="362">
        <v>6500</v>
      </c>
      <c r="P13" s="362">
        <v>781615</v>
      </c>
      <c r="Q13" s="362">
        <v>41400</v>
      </c>
      <c r="R13" s="372">
        <f t="shared" si="2"/>
        <v>829515</v>
      </c>
    </row>
    <row r="14" spans="1:18" s="360" customFormat="1" ht="33">
      <c r="A14" s="360">
        <v>5</v>
      </c>
      <c r="B14" s="1075">
        <v>5</v>
      </c>
      <c r="C14" s="1081" t="s">
        <v>778</v>
      </c>
      <c r="D14" s="1100" t="s">
        <v>922</v>
      </c>
      <c r="E14" s="1078"/>
      <c r="F14" s="527">
        <f t="shared" si="0"/>
        <v>537917</v>
      </c>
      <c r="G14" s="362"/>
      <c r="H14" s="362"/>
      <c r="I14" s="362"/>
      <c r="J14" s="362">
        <v>248370</v>
      </c>
      <c r="K14" s="362"/>
      <c r="L14" s="361">
        <f t="shared" si="1"/>
        <v>248370</v>
      </c>
      <c r="M14" s="362">
        <v>889</v>
      </c>
      <c r="N14" s="1080">
        <v>9309</v>
      </c>
      <c r="O14" s="1080">
        <v>4200</v>
      </c>
      <c r="P14" s="362">
        <v>248370</v>
      </c>
      <c r="Q14" s="362">
        <v>523519</v>
      </c>
      <c r="R14" s="372">
        <f t="shared" si="2"/>
        <v>786287</v>
      </c>
    </row>
    <row r="15" spans="1:18" s="360" customFormat="1" ht="33">
      <c r="A15" s="360">
        <v>6</v>
      </c>
      <c r="B15" s="1075">
        <v>6</v>
      </c>
      <c r="C15" s="1081" t="s">
        <v>932</v>
      </c>
      <c r="D15" s="1100" t="s">
        <v>904</v>
      </c>
      <c r="E15" s="1078"/>
      <c r="F15" s="527">
        <f t="shared" si="0"/>
        <v>41474</v>
      </c>
      <c r="G15" s="362"/>
      <c r="H15" s="362"/>
      <c r="I15" s="362"/>
      <c r="J15" s="362">
        <v>134273</v>
      </c>
      <c r="K15" s="362"/>
      <c r="L15" s="361">
        <f t="shared" si="1"/>
        <v>134273</v>
      </c>
      <c r="M15" s="362">
        <v>2921</v>
      </c>
      <c r="N15" s="362">
        <v>3620</v>
      </c>
      <c r="O15" s="362"/>
      <c r="P15" s="362">
        <v>134273</v>
      </c>
      <c r="Q15" s="362">
        <f>34933</f>
        <v>34933</v>
      </c>
      <c r="R15" s="372">
        <f t="shared" si="2"/>
        <v>175747</v>
      </c>
    </row>
    <row r="16" spans="1:18" s="360" customFormat="1" ht="33">
      <c r="A16" s="360">
        <v>7</v>
      </c>
      <c r="B16" s="1075">
        <v>7</v>
      </c>
      <c r="C16" s="363" t="s">
        <v>447</v>
      </c>
      <c r="D16" s="364" t="s">
        <v>460</v>
      </c>
      <c r="E16" s="1078"/>
      <c r="F16" s="527">
        <f t="shared" si="0"/>
        <v>241534</v>
      </c>
      <c r="G16" s="362">
        <v>400000</v>
      </c>
      <c r="H16" s="362"/>
      <c r="I16" s="362"/>
      <c r="J16" s="362">
        <v>241732</v>
      </c>
      <c r="K16" s="362"/>
      <c r="L16" s="361">
        <f t="shared" si="1"/>
        <v>641732</v>
      </c>
      <c r="M16" s="362">
        <v>12483</v>
      </c>
      <c r="N16" s="362">
        <v>9241</v>
      </c>
      <c r="O16" s="362">
        <v>5099</v>
      </c>
      <c r="P16" s="362">
        <f>516178+241732+47488+51046-1</f>
        <v>856443</v>
      </c>
      <c r="Q16" s="362"/>
      <c r="R16" s="372">
        <f t="shared" si="2"/>
        <v>883266</v>
      </c>
    </row>
    <row r="17" spans="1:18" ht="49.5" customHeight="1">
      <c r="A17" s="360">
        <v>8</v>
      </c>
      <c r="B17" s="526">
        <v>8</v>
      </c>
      <c r="C17" s="363" t="s">
        <v>690</v>
      </c>
      <c r="D17" s="364" t="s">
        <v>488</v>
      </c>
      <c r="E17" s="371"/>
      <c r="F17" s="527">
        <f t="shared" si="0"/>
        <v>143396</v>
      </c>
      <c r="G17" s="362">
        <v>977327</v>
      </c>
      <c r="H17" s="362"/>
      <c r="I17" s="362"/>
      <c r="J17" s="362">
        <v>27091</v>
      </c>
      <c r="K17" s="362"/>
      <c r="L17" s="361">
        <f t="shared" si="1"/>
        <v>1004418</v>
      </c>
      <c r="M17" s="362">
        <v>25062</v>
      </c>
      <c r="N17" s="362">
        <v>32060</v>
      </c>
      <c r="O17" s="362">
        <v>393152</v>
      </c>
      <c r="P17" s="362">
        <v>697540</v>
      </c>
      <c r="Q17" s="362"/>
      <c r="R17" s="372">
        <f t="shared" si="2"/>
        <v>1147814</v>
      </c>
    </row>
    <row r="18" spans="1:18" ht="33" customHeight="1">
      <c r="A18" s="360">
        <v>9</v>
      </c>
      <c r="B18" s="1075">
        <v>9</v>
      </c>
      <c r="C18" s="363" t="s">
        <v>691</v>
      </c>
      <c r="D18" s="364" t="s">
        <v>692</v>
      </c>
      <c r="E18" s="371"/>
      <c r="F18" s="527">
        <f t="shared" si="0"/>
        <v>0</v>
      </c>
      <c r="G18" s="362"/>
      <c r="H18" s="362"/>
      <c r="I18" s="362">
        <f>480600-22600</f>
        <v>458000</v>
      </c>
      <c r="J18" s="362">
        <v>43600</v>
      </c>
      <c r="K18" s="362"/>
      <c r="L18" s="361">
        <f t="shared" si="1"/>
        <v>501600</v>
      </c>
      <c r="M18" s="362"/>
      <c r="N18" s="362"/>
      <c r="O18" s="362">
        <f>480600-22600</f>
        <v>458000</v>
      </c>
      <c r="P18" s="362">
        <f>21000+22600</f>
        <v>43600</v>
      </c>
      <c r="Q18" s="362"/>
      <c r="R18" s="372">
        <f t="shared" si="2"/>
        <v>501600</v>
      </c>
    </row>
    <row r="19" spans="1:18" ht="66.75" customHeight="1">
      <c r="A19" s="360">
        <v>10</v>
      </c>
      <c r="B19" s="1075">
        <v>10</v>
      </c>
      <c r="C19" s="1076" t="s">
        <v>548</v>
      </c>
      <c r="D19" s="1077" t="s">
        <v>693</v>
      </c>
      <c r="E19" s="1078"/>
      <c r="F19" s="527">
        <f t="shared" si="0"/>
        <v>0</v>
      </c>
      <c r="G19" s="1079">
        <v>26790</v>
      </c>
      <c r="H19" s="1079"/>
      <c r="I19" s="1079"/>
      <c r="J19" s="1079"/>
      <c r="K19" s="1079"/>
      <c r="L19" s="361">
        <f t="shared" si="1"/>
        <v>26790</v>
      </c>
      <c r="M19" s="1079">
        <v>8890</v>
      </c>
      <c r="N19" s="1079">
        <v>9697</v>
      </c>
      <c r="O19" s="1079">
        <v>8203</v>
      </c>
      <c r="P19" s="1079"/>
      <c r="Q19" s="1079"/>
      <c r="R19" s="372">
        <f t="shared" si="2"/>
        <v>26790</v>
      </c>
    </row>
    <row r="20" spans="1:18" ht="33" customHeight="1">
      <c r="A20" s="360">
        <v>11</v>
      </c>
      <c r="B20" s="526">
        <v>11</v>
      </c>
      <c r="C20" s="363" t="s">
        <v>638</v>
      </c>
      <c r="D20" s="364" t="s">
        <v>694</v>
      </c>
      <c r="E20" s="371"/>
      <c r="F20" s="527">
        <f t="shared" si="0"/>
        <v>0</v>
      </c>
      <c r="G20" s="362"/>
      <c r="H20" s="362"/>
      <c r="I20" s="362">
        <v>2092161</v>
      </c>
      <c r="J20" s="362">
        <v>607839</v>
      </c>
      <c r="K20" s="362"/>
      <c r="L20" s="361">
        <f t="shared" si="1"/>
        <v>2700000</v>
      </c>
      <c r="M20" s="362">
        <v>40063</v>
      </c>
      <c r="N20" s="362">
        <v>83854</v>
      </c>
      <c r="O20" s="362">
        <v>1968244</v>
      </c>
      <c r="P20" s="362">
        <v>607839</v>
      </c>
      <c r="Q20" s="362"/>
      <c r="R20" s="372">
        <f t="shared" si="2"/>
        <v>2700000</v>
      </c>
    </row>
    <row r="21" spans="1:18" ht="33" customHeight="1">
      <c r="A21" s="360">
        <v>12</v>
      </c>
      <c r="B21" s="1075">
        <v>12</v>
      </c>
      <c r="C21" s="363" t="s">
        <v>561</v>
      </c>
      <c r="D21" s="364" t="s">
        <v>489</v>
      </c>
      <c r="E21" s="371"/>
      <c r="F21" s="527">
        <f t="shared" si="0"/>
        <v>1908</v>
      </c>
      <c r="G21" s="362"/>
      <c r="H21" s="362">
        <v>3765</v>
      </c>
      <c r="I21" s="362">
        <v>28755</v>
      </c>
      <c r="J21" s="362">
        <v>3733</v>
      </c>
      <c r="K21" s="362"/>
      <c r="L21" s="361">
        <f t="shared" si="1"/>
        <v>36253</v>
      </c>
      <c r="M21" s="362"/>
      <c r="N21" s="362">
        <v>7899</v>
      </c>
      <c r="O21" s="362">
        <v>26332</v>
      </c>
      <c r="P21" s="362">
        <v>3930</v>
      </c>
      <c r="Q21" s="362"/>
      <c r="R21" s="372">
        <f t="shared" si="2"/>
        <v>38161</v>
      </c>
    </row>
    <row r="22" spans="1:18" ht="33" customHeight="1">
      <c r="A22" s="360">
        <v>13</v>
      </c>
      <c r="B22" s="1075">
        <v>13</v>
      </c>
      <c r="C22" s="363" t="s">
        <v>606</v>
      </c>
      <c r="D22" s="364" t="s">
        <v>644</v>
      </c>
      <c r="E22" s="371"/>
      <c r="F22" s="527">
        <f t="shared" si="0"/>
        <v>31406</v>
      </c>
      <c r="G22" s="362"/>
      <c r="H22" s="362"/>
      <c r="I22" s="362">
        <v>227554</v>
      </c>
      <c r="J22" s="362">
        <v>10916</v>
      </c>
      <c r="K22" s="362"/>
      <c r="L22" s="361">
        <f t="shared" si="1"/>
        <v>238470</v>
      </c>
      <c r="M22" s="362"/>
      <c r="N22" s="362"/>
      <c r="O22" s="362">
        <v>227554</v>
      </c>
      <c r="P22" s="362">
        <v>42322</v>
      </c>
      <c r="Q22" s="362"/>
      <c r="R22" s="372">
        <f t="shared" si="2"/>
        <v>269876</v>
      </c>
    </row>
    <row r="23" spans="1:18" ht="34.5" customHeight="1">
      <c r="A23" s="360">
        <v>14</v>
      </c>
      <c r="B23" s="526">
        <v>14</v>
      </c>
      <c r="C23" s="363" t="s">
        <v>608</v>
      </c>
      <c r="D23" s="364" t="s">
        <v>644</v>
      </c>
      <c r="E23" s="371"/>
      <c r="F23" s="527">
        <f t="shared" si="0"/>
        <v>3</v>
      </c>
      <c r="G23" s="362"/>
      <c r="H23" s="362"/>
      <c r="I23" s="362">
        <v>64997</v>
      </c>
      <c r="J23" s="362">
        <v>2003</v>
      </c>
      <c r="K23" s="362"/>
      <c r="L23" s="361">
        <f t="shared" si="1"/>
        <v>67000</v>
      </c>
      <c r="M23" s="362">
        <v>1994</v>
      </c>
      <c r="N23" s="362"/>
      <c r="O23" s="362">
        <v>63006</v>
      </c>
      <c r="P23" s="1080">
        <v>2003</v>
      </c>
      <c r="Q23" s="362"/>
      <c r="R23" s="372">
        <f t="shared" si="2"/>
        <v>67003</v>
      </c>
    </row>
    <row r="24" spans="1:18" ht="33" customHeight="1">
      <c r="A24" s="360">
        <v>15</v>
      </c>
      <c r="B24" s="1075">
        <v>15</v>
      </c>
      <c r="C24" s="363" t="s">
        <v>615</v>
      </c>
      <c r="D24" s="364" t="s">
        <v>489</v>
      </c>
      <c r="E24" s="371"/>
      <c r="F24" s="527">
        <f t="shared" si="0"/>
        <v>6731</v>
      </c>
      <c r="G24" s="362"/>
      <c r="H24" s="362"/>
      <c r="I24" s="362">
        <v>32728</v>
      </c>
      <c r="J24" s="362"/>
      <c r="K24" s="362"/>
      <c r="L24" s="361">
        <f t="shared" si="1"/>
        <v>32728</v>
      </c>
      <c r="M24" s="362"/>
      <c r="N24" s="362">
        <v>6731</v>
      </c>
      <c r="O24" s="362"/>
      <c r="P24" s="362">
        <v>32728</v>
      </c>
      <c r="Q24" s="362"/>
      <c r="R24" s="372">
        <f t="shared" si="2"/>
        <v>39459</v>
      </c>
    </row>
    <row r="25" spans="1:18" ht="33" customHeight="1">
      <c r="A25" s="360">
        <v>16</v>
      </c>
      <c r="B25" s="1075">
        <v>16</v>
      </c>
      <c r="C25" s="363" t="s">
        <v>681</v>
      </c>
      <c r="D25" s="364" t="s">
        <v>695</v>
      </c>
      <c r="E25" s="371"/>
      <c r="F25" s="527">
        <f t="shared" si="0"/>
        <v>0</v>
      </c>
      <c r="G25" s="362"/>
      <c r="H25" s="362"/>
      <c r="I25" s="362">
        <v>19671</v>
      </c>
      <c r="J25" s="362">
        <v>208329</v>
      </c>
      <c r="K25" s="362">
        <v>12000</v>
      </c>
      <c r="L25" s="361">
        <f t="shared" si="1"/>
        <v>240000</v>
      </c>
      <c r="M25" s="362"/>
      <c r="N25" s="362"/>
      <c r="O25" s="362">
        <v>9749</v>
      </c>
      <c r="P25" s="362">
        <v>218251</v>
      </c>
      <c r="Q25" s="362">
        <v>12000</v>
      </c>
      <c r="R25" s="372">
        <f t="shared" si="2"/>
        <v>240000</v>
      </c>
    </row>
    <row r="26" spans="1:18" ht="48" customHeight="1">
      <c r="A26" s="360">
        <v>17</v>
      </c>
      <c r="B26" s="526">
        <v>17</v>
      </c>
      <c r="C26" s="363" t="s">
        <v>696</v>
      </c>
      <c r="D26" s="364" t="s">
        <v>645</v>
      </c>
      <c r="E26" s="371"/>
      <c r="F26" s="527">
        <f t="shared" si="0"/>
        <v>0</v>
      </c>
      <c r="G26" s="362"/>
      <c r="H26" s="362">
        <v>9000</v>
      </c>
      <c r="I26" s="362">
        <v>-2700</v>
      </c>
      <c r="J26" s="362"/>
      <c r="K26" s="362"/>
      <c r="L26" s="361">
        <f t="shared" si="1"/>
        <v>6300</v>
      </c>
      <c r="M26" s="362"/>
      <c r="N26" s="362"/>
      <c r="O26" s="362">
        <v>6300</v>
      </c>
      <c r="P26" s="362"/>
      <c r="Q26" s="362"/>
      <c r="R26" s="372">
        <f t="shared" si="2"/>
        <v>6300</v>
      </c>
    </row>
    <row r="27" spans="1:18" ht="33" customHeight="1">
      <c r="A27" s="360">
        <v>18</v>
      </c>
      <c r="B27" s="1075">
        <v>18</v>
      </c>
      <c r="C27" s="363" t="s">
        <v>616</v>
      </c>
      <c r="D27" s="364" t="s">
        <v>644</v>
      </c>
      <c r="E27" s="371"/>
      <c r="F27" s="527">
        <f t="shared" si="0"/>
        <v>1500</v>
      </c>
      <c r="G27" s="362"/>
      <c r="H27" s="362"/>
      <c r="I27" s="362">
        <v>9031</v>
      </c>
      <c r="J27" s="362">
        <v>2258</v>
      </c>
      <c r="K27" s="362"/>
      <c r="L27" s="361">
        <f t="shared" si="1"/>
        <v>11289</v>
      </c>
      <c r="M27" s="362"/>
      <c r="N27" s="362"/>
      <c r="O27" s="362">
        <v>7345</v>
      </c>
      <c r="P27" s="362">
        <v>5444</v>
      </c>
      <c r="Q27" s="362"/>
      <c r="R27" s="372">
        <f t="shared" si="2"/>
        <v>12789</v>
      </c>
    </row>
    <row r="28" spans="1:18" ht="33" customHeight="1">
      <c r="A28" s="360">
        <v>19</v>
      </c>
      <c r="B28" s="1075">
        <v>19</v>
      </c>
      <c r="C28" s="363" t="s">
        <v>614</v>
      </c>
      <c r="D28" s="364" t="s">
        <v>644</v>
      </c>
      <c r="E28" s="371"/>
      <c r="F28" s="527">
        <f t="shared" si="0"/>
        <v>0</v>
      </c>
      <c r="G28" s="362"/>
      <c r="H28" s="362"/>
      <c r="I28" s="362">
        <v>17017</v>
      </c>
      <c r="J28" s="362">
        <v>8958</v>
      </c>
      <c r="K28" s="362"/>
      <c r="L28" s="361">
        <f t="shared" si="1"/>
        <v>25975</v>
      </c>
      <c r="M28" s="362"/>
      <c r="N28" s="362"/>
      <c r="O28" s="362">
        <f>4234+8116</f>
        <v>12350</v>
      </c>
      <c r="P28" s="362">
        <f>10080+3545</f>
        <v>13625</v>
      </c>
      <c r="Q28" s="362"/>
      <c r="R28" s="372">
        <f t="shared" si="2"/>
        <v>25975</v>
      </c>
    </row>
    <row r="29" spans="1:18" ht="33" customHeight="1">
      <c r="A29" s="360">
        <v>20</v>
      </c>
      <c r="B29" s="526">
        <v>20</v>
      </c>
      <c r="C29" s="363" t="s">
        <v>685</v>
      </c>
      <c r="D29" s="364" t="s">
        <v>644</v>
      </c>
      <c r="E29" s="371"/>
      <c r="F29" s="527">
        <f t="shared" si="0"/>
        <v>5022</v>
      </c>
      <c r="G29" s="362"/>
      <c r="H29" s="362"/>
      <c r="I29" s="362">
        <v>58534</v>
      </c>
      <c r="J29" s="362">
        <v>3081</v>
      </c>
      <c r="K29" s="362"/>
      <c r="L29" s="361">
        <f t="shared" si="1"/>
        <v>61615</v>
      </c>
      <c r="M29" s="1080"/>
      <c r="N29" s="1080"/>
      <c r="O29" s="1080">
        <v>143</v>
      </c>
      <c r="P29" s="1080">
        <v>66494</v>
      </c>
      <c r="Q29" s="362"/>
      <c r="R29" s="372">
        <f t="shared" si="2"/>
        <v>66637</v>
      </c>
    </row>
    <row r="30" spans="1:18" ht="33" customHeight="1">
      <c r="A30" s="360">
        <v>21</v>
      </c>
      <c r="B30" s="1075">
        <v>21</v>
      </c>
      <c r="C30" s="363" t="s">
        <v>686</v>
      </c>
      <c r="D30" s="364" t="s">
        <v>692</v>
      </c>
      <c r="E30" s="371"/>
      <c r="F30" s="527">
        <f t="shared" si="0"/>
        <v>700</v>
      </c>
      <c r="G30" s="362"/>
      <c r="H30" s="362"/>
      <c r="I30" s="362">
        <v>24175</v>
      </c>
      <c r="J30" s="362"/>
      <c r="K30" s="362">
        <v>24175</v>
      </c>
      <c r="L30" s="361">
        <f t="shared" si="1"/>
        <v>48350</v>
      </c>
      <c r="M30" s="362"/>
      <c r="N30" s="362"/>
      <c r="O30" s="362">
        <v>24175</v>
      </c>
      <c r="P30" s="362">
        <v>8950</v>
      </c>
      <c r="Q30" s="362">
        <f>15225+700</f>
        <v>15925</v>
      </c>
      <c r="R30" s="372">
        <f t="shared" si="2"/>
        <v>49050</v>
      </c>
    </row>
    <row r="31" spans="1:18" ht="33" customHeight="1">
      <c r="A31" s="360">
        <v>22</v>
      </c>
      <c r="B31" s="1075">
        <v>22</v>
      </c>
      <c r="C31" s="363" t="s">
        <v>776</v>
      </c>
      <c r="D31" s="364" t="s">
        <v>644</v>
      </c>
      <c r="E31" s="371"/>
      <c r="F31" s="527">
        <f t="shared" si="0"/>
        <v>0</v>
      </c>
      <c r="G31" s="362"/>
      <c r="H31" s="362"/>
      <c r="I31" s="362"/>
      <c r="J31" s="362">
        <v>76700</v>
      </c>
      <c r="K31" s="362"/>
      <c r="L31" s="361">
        <f t="shared" si="1"/>
        <v>76700</v>
      </c>
      <c r="M31" s="362"/>
      <c r="N31" s="362"/>
      <c r="O31" s="362"/>
      <c r="P31" s="362">
        <v>76700</v>
      </c>
      <c r="Q31" s="362"/>
      <c r="R31" s="372">
        <f t="shared" si="2"/>
        <v>76700</v>
      </c>
    </row>
    <row r="32" spans="1:18" ht="33" customHeight="1">
      <c r="A32" s="360">
        <v>23</v>
      </c>
      <c r="B32" s="526">
        <v>23</v>
      </c>
      <c r="C32" s="363" t="s">
        <v>785</v>
      </c>
      <c r="D32" s="364" t="s">
        <v>692</v>
      </c>
      <c r="E32" s="371"/>
      <c r="F32" s="527">
        <f t="shared" si="0"/>
        <v>0</v>
      </c>
      <c r="G32" s="362"/>
      <c r="H32" s="362"/>
      <c r="I32" s="362">
        <v>558299</v>
      </c>
      <c r="J32" s="362"/>
      <c r="K32" s="362">
        <v>793085</v>
      </c>
      <c r="L32" s="361">
        <f t="shared" si="1"/>
        <v>1351384</v>
      </c>
      <c r="M32" s="362"/>
      <c r="N32" s="362"/>
      <c r="O32" s="362">
        <v>28000</v>
      </c>
      <c r="P32" s="362">
        <v>530299</v>
      </c>
      <c r="Q32" s="362">
        <v>793085</v>
      </c>
      <c r="R32" s="372">
        <f t="shared" si="2"/>
        <v>1351384</v>
      </c>
    </row>
    <row r="33" spans="1:18" ht="33" customHeight="1">
      <c r="A33" s="360">
        <v>24</v>
      </c>
      <c r="B33" s="1075">
        <v>24</v>
      </c>
      <c r="C33" s="363" t="s">
        <v>903</v>
      </c>
      <c r="D33" s="364" t="s">
        <v>904</v>
      </c>
      <c r="E33" s="371"/>
      <c r="F33" s="527">
        <f t="shared" si="0"/>
        <v>59476</v>
      </c>
      <c r="G33" s="362"/>
      <c r="H33" s="362"/>
      <c r="I33" s="362"/>
      <c r="J33" s="362">
        <v>223100</v>
      </c>
      <c r="K33" s="362"/>
      <c r="L33" s="361">
        <f t="shared" si="1"/>
        <v>223100</v>
      </c>
      <c r="M33" s="362"/>
      <c r="N33" s="362">
        <v>6699</v>
      </c>
      <c r="O33" s="362"/>
      <c r="P33" s="362">
        <v>223100</v>
      </c>
      <c r="Q33" s="362">
        <v>52777</v>
      </c>
      <c r="R33" s="372">
        <f t="shared" si="2"/>
        <v>282576</v>
      </c>
    </row>
    <row r="34" spans="1:18" ht="33" customHeight="1">
      <c r="A34" s="360">
        <v>25</v>
      </c>
      <c r="B34" s="526">
        <v>25</v>
      </c>
      <c r="C34" s="363" t="s">
        <v>918</v>
      </c>
      <c r="D34" s="364" t="s">
        <v>904</v>
      </c>
      <c r="E34" s="371"/>
      <c r="F34" s="527">
        <f t="shared" si="0"/>
        <v>93006</v>
      </c>
      <c r="G34" s="362"/>
      <c r="H34" s="362"/>
      <c r="I34" s="362"/>
      <c r="J34" s="362">
        <v>173975</v>
      </c>
      <c r="K34" s="362"/>
      <c r="L34" s="361">
        <f t="shared" si="1"/>
        <v>173975</v>
      </c>
      <c r="M34" s="362"/>
      <c r="N34" s="362"/>
      <c r="O34" s="362">
        <v>6401</v>
      </c>
      <c r="P34" s="362">
        <f>215705+44000</f>
        <v>259705</v>
      </c>
      <c r="Q34" s="362">
        <v>875</v>
      </c>
      <c r="R34" s="372">
        <f t="shared" si="2"/>
        <v>266981</v>
      </c>
    </row>
    <row r="35" spans="1:18" ht="33" customHeight="1">
      <c r="A35" s="360">
        <v>26</v>
      </c>
      <c r="B35" s="526">
        <v>26</v>
      </c>
      <c r="C35" s="363" t="s">
        <v>905</v>
      </c>
      <c r="D35" s="364" t="s">
        <v>644</v>
      </c>
      <c r="E35" s="371"/>
      <c r="F35" s="527">
        <f t="shared" si="0"/>
        <v>68464</v>
      </c>
      <c r="G35" s="362"/>
      <c r="H35" s="362"/>
      <c r="I35" s="362"/>
      <c r="J35" s="362">
        <v>108100</v>
      </c>
      <c r="K35" s="362"/>
      <c r="L35" s="361">
        <f t="shared" si="1"/>
        <v>108100</v>
      </c>
      <c r="M35" s="362"/>
      <c r="N35" s="362"/>
      <c r="O35" s="362"/>
      <c r="P35" s="362">
        <v>147420</v>
      </c>
      <c r="Q35" s="362">
        <v>29144</v>
      </c>
      <c r="R35" s="372">
        <f t="shared" si="2"/>
        <v>176564</v>
      </c>
    </row>
    <row r="36" spans="1:18" ht="40.5" customHeight="1">
      <c r="A36" s="360">
        <v>27</v>
      </c>
      <c r="B36" s="526">
        <v>27</v>
      </c>
      <c r="C36" s="363" t="s">
        <v>697</v>
      </c>
      <c r="D36" s="364" t="s">
        <v>644</v>
      </c>
      <c r="E36" s="371"/>
      <c r="F36" s="527">
        <f t="shared" si="0"/>
        <v>0</v>
      </c>
      <c r="G36" s="362"/>
      <c r="H36" s="362"/>
      <c r="I36" s="362"/>
      <c r="J36" s="362">
        <v>27967</v>
      </c>
      <c r="K36" s="362"/>
      <c r="L36" s="361">
        <f t="shared" si="1"/>
        <v>27967</v>
      </c>
      <c r="M36" s="362"/>
      <c r="N36" s="362"/>
      <c r="O36" s="362">
        <v>4180</v>
      </c>
      <c r="P36" s="362">
        <v>23787</v>
      </c>
      <c r="Q36" s="362"/>
      <c r="R36" s="372">
        <f t="shared" si="2"/>
        <v>27967</v>
      </c>
    </row>
    <row r="37" spans="1:18" ht="69" customHeight="1" thickBot="1">
      <c r="A37" s="360">
        <v>28</v>
      </c>
      <c r="B37" s="1075">
        <v>28</v>
      </c>
      <c r="C37" s="363" t="s">
        <v>698</v>
      </c>
      <c r="D37" s="364" t="s">
        <v>489</v>
      </c>
      <c r="E37" s="371"/>
      <c r="F37" s="527">
        <f t="shared" si="0"/>
        <v>16308</v>
      </c>
      <c r="G37" s="362"/>
      <c r="H37" s="362"/>
      <c r="I37" s="362">
        <v>29873</v>
      </c>
      <c r="J37" s="362"/>
      <c r="K37" s="362"/>
      <c r="L37" s="361">
        <f t="shared" si="1"/>
        <v>29873</v>
      </c>
      <c r="M37" s="362"/>
      <c r="N37" s="362">
        <v>750</v>
      </c>
      <c r="O37" s="362">
        <v>1550</v>
      </c>
      <c r="P37" s="362">
        <v>43881</v>
      </c>
      <c r="Q37" s="362"/>
      <c r="R37" s="372">
        <f t="shared" si="2"/>
        <v>46181</v>
      </c>
    </row>
    <row r="38" spans="1:18" ht="33" customHeight="1" thickBot="1">
      <c r="A38" s="360">
        <v>29</v>
      </c>
      <c r="B38" s="1350" t="s">
        <v>134</v>
      </c>
      <c r="C38" s="1351"/>
      <c r="D38" s="1351"/>
      <c r="E38" s="366"/>
      <c r="F38" s="367">
        <f aca="true" t="shared" si="3" ref="F38:R38">SUM(F10:F37)</f>
        <v>1566275</v>
      </c>
      <c r="G38" s="365">
        <f t="shared" si="3"/>
        <v>1404117</v>
      </c>
      <c r="H38" s="365">
        <f t="shared" si="3"/>
        <v>12765</v>
      </c>
      <c r="I38" s="365">
        <f t="shared" si="3"/>
        <v>3618095</v>
      </c>
      <c r="J38" s="365">
        <f>SUM(J10:J37)</f>
        <v>3970914</v>
      </c>
      <c r="K38" s="365">
        <f t="shared" si="3"/>
        <v>885660</v>
      </c>
      <c r="L38" s="368">
        <f t="shared" si="3"/>
        <v>9891551</v>
      </c>
      <c r="M38" s="365">
        <f t="shared" si="3"/>
        <v>92302</v>
      </c>
      <c r="N38" s="365">
        <f t="shared" si="3"/>
        <v>169860</v>
      </c>
      <c r="O38" s="365">
        <f t="shared" si="3"/>
        <v>3264293</v>
      </c>
      <c r="P38" s="365">
        <f t="shared" si="3"/>
        <v>6210290</v>
      </c>
      <c r="Q38" s="365">
        <f t="shared" si="3"/>
        <v>1721081</v>
      </c>
      <c r="R38" s="369">
        <f t="shared" si="3"/>
        <v>11457826</v>
      </c>
    </row>
    <row r="39" spans="3:18" ht="40.5" customHeight="1">
      <c r="C39" s="1352" t="s">
        <v>906</v>
      </c>
      <c r="D39" s="1352"/>
      <c r="E39" s="1352"/>
      <c r="F39" s="1352"/>
      <c r="G39" s="1352"/>
      <c r="H39" s="1352"/>
      <c r="I39" s="1352"/>
      <c r="J39" s="1352"/>
      <c r="K39" s="1352"/>
      <c r="L39" s="1352"/>
      <c r="M39" s="1352"/>
      <c r="N39" s="1352"/>
      <c r="O39" s="1352"/>
      <c r="P39" s="1352"/>
      <c r="Q39" s="1352"/>
      <c r="R39" s="1352"/>
    </row>
    <row r="40" spans="3:9" ht="24.75" customHeight="1">
      <c r="C40" s="1349" t="s">
        <v>699</v>
      </c>
      <c r="D40" s="1349"/>
      <c r="E40" s="1349"/>
      <c r="F40" s="1349"/>
      <c r="G40" s="1349"/>
      <c r="H40" s="1349"/>
      <c r="I40" s="1349"/>
    </row>
    <row r="41" spans="3:9" ht="24.75" customHeight="1">
      <c r="C41" s="1349" t="s">
        <v>700</v>
      </c>
      <c r="D41" s="1349"/>
      <c r="E41" s="1349"/>
      <c r="F41" s="1349"/>
      <c r="G41" s="1349"/>
      <c r="H41" s="1349"/>
      <c r="I41" s="1349"/>
    </row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18">
    <mergeCell ref="B1:Q1"/>
    <mergeCell ref="B2:R2"/>
    <mergeCell ref="B3:R3"/>
    <mergeCell ref="B4:R4"/>
    <mergeCell ref="Q5:R5"/>
    <mergeCell ref="G8:K8"/>
    <mergeCell ref="L8:L9"/>
    <mergeCell ref="C40:I40"/>
    <mergeCell ref="C41:I41"/>
    <mergeCell ref="B38:D38"/>
    <mergeCell ref="C39:R39"/>
    <mergeCell ref="B7:B9"/>
    <mergeCell ref="C7:C9"/>
    <mergeCell ref="D7:D9"/>
    <mergeCell ref="F7:L7"/>
    <mergeCell ref="M7:Q8"/>
    <mergeCell ref="R7:R9"/>
    <mergeCell ref="F8:F9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5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3.75390625" style="295" customWidth="1"/>
    <col min="2" max="2" width="4.75390625" style="295" customWidth="1"/>
    <col min="3" max="3" width="51.75390625" style="43" customWidth="1"/>
    <col min="4" max="4" width="24.25390625" style="42" customWidth="1"/>
    <col min="5" max="16384" width="9.125" style="43" customWidth="1"/>
  </cols>
  <sheetData>
    <row r="1" spans="1:3" ht="18" customHeight="1">
      <c r="A1" s="295" t="s">
        <v>433</v>
      </c>
      <c r="B1" s="1378" t="s">
        <v>987</v>
      </c>
      <c r="C1" s="1378"/>
    </row>
    <row r="2" spans="2:3" ht="18" customHeight="1">
      <c r="B2" s="1007"/>
      <c r="C2" s="1007"/>
    </row>
    <row r="3" spans="1:4" s="46" customFormat="1" ht="24.75" customHeight="1">
      <c r="A3" s="582"/>
      <c r="B3" s="1195" t="s">
        <v>127</v>
      </c>
      <c r="C3" s="1195"/>
      <c r="D3" s="1195"/>
    </row>
    <row r="4" spans="1:4" s="44" customFormat="1" ht="24.75" customHeight="1">
      <c r="A4" s="583"/>
      <c r="B4" s="1197" t="s">
        <v>689</v>
      </c>
      <c r="C4" s="1197"/>
      <c r="D4" s="1197"/>
    </row>
    <row r="5" spans="1:4" s="284" customFormat="1" ht="18" customHeight="1">
      <c r="A5" s="295"/>
      <c r="B5" s="1379" t="s">
        <v>434</v>
      </c>
      <c r="C5" s="1379"/>
      <c r="D5" s="1379"/>
    </row>
    <row r="6" spans="1:4" s="46" customFormat="1" ht="18" customHeight="1" thickBot="1">
      <c r="A6" s="582"/>
      <c r="B6" s="1380" t="s">
        <v>1</v>
      </c>
      <c r="C6" s="1380"/>
      <c r="D6" s="584" t="s">
        <v>3</v>
      </c>
    </row>
    <row r="7" spans="2:4" ht="33" customHeight="1" thickBot="1">
      <c r="B7" s="1381" t="s">
        <v>435</v>
      </c>
      <c r="C7" s="1382"/>
      <c r="D7" s="285" t="s">
        <v>436</v>
      </c>
    </row>
    <row r="8" spans="1:4" s="46" customFormat="1" ht="30" customHeight="1">
      <c r="A8" s="582">
        <v>1</v>
      </c>
      <c r="B8" s="45" t="s">
        <v>135</v>
      </c>
      <c r="C8" s="286" t="s">
        <v>437</v>
      </c>
      <c r="D8" s="287"/>
    </row>
    <row r="9" spans="1:4" ht="24.75" customHeight="1">
      <c r="A9" s="582">
        <v>2</v>
      </c>
      <c r="B9" s="47"/>
      <c r="C9" s="288" t="s">
        <v>136</v>
      </c>
      <c r="D9" s="521">
        <v>330000</v>
      </c>
    </row>
    <row r="10" spans="1:4" ht="24.75" customHeight="1">
      <c r="A10" s="582">
        <v>3</v>
      </c>
      <c r="B10" s="47"/>
      <c r="C10" s="288" t="s">
        <v>137</v>
      </c>
      <c r="D10" s="521">
        <v>27000</v>
      </c>
    </row>
    <row r="11" spans="1:4" ht="24.75" customHeight="1">
      <c r="A11" s="582">
        <v>4</v>
      </c>
      <c r="B11" s="47"/>
      <c r="C11" s="288" t="s">
        <v>138</v>
      </c>
      <c r="D11" s="521">
        <v>180000</v>
      </c>
    </row>
    <row r="12" spans="1:4" ht="24.75" customHeight="1">
      <c r="A12" s="582">
        <v>5</v>
      </c>
      <c r="B12" s="47"/>
      <c r="C12" s="288" t="s">
        <v>139</v>
      </c>
      <c r="D12" s="521">
        <v>14000</v>
      </c>
    </row>
    <row r="13" spans="1:4" ht="24.75" customHeight="1">
      <c r="A13" s="582">
        <v>6</v>
      </c>
      <c r="B13" s="47"/>
      <c r="C13" s="288" t="s">
        <v>140</v>
      </c>
      <c r="D13" s="521">
        <v>51000</v>
      </c>
    </row>
    <row r="14" spans="1:4" ht="24.75" customHeight="1">
      <c r="A14" s="582">
        <v>7</v>
      </c>
      <c r="B14" s="47"/>
      <c r="C14" s="288" t="s">
        <v>141</v>
      </c>
      <c r="D14" s="522">
        <v>82000</v>
      </c>
    </row>
    <row r="15" spans="1:4" s="284" customFormat="1" ht="30" customHeight="1">
      <c r="A15" s="295">
        <v>8</v>
      </c>
      <c r="B15" s="47"/>
      <c r="C15" s="289"/>
      <c r="D15" s="290">
        <f>SUM(D9:D14)</f>
        <v>684000</v>
      </c>
    </row>
    <row r="16" spans="1:4" s="44" customFormat="1" ht="49.5" customHeight="1">
      <c r="A16" s="583">
        <v>9</v>
      </c>
      <c r="B16" s="48" t="s">
        <v>142</v>
      </c>
      <c r="C16" s="291" t="s">
        <v>438</v>
      </c>
      <c r="D16" s="292">
        <v>120</v>
      </c>
    </row>
    <row r="17" spans="1:4" s="44" customFormat="1" ht="49.5" customHeight="1">
      <c r="A17" s="583">
        <v>10</v>
      </c>
      <c r="B17" s="48" t="s">
        <v>143</v>
      </c>
      <c r="C17" s="291" t="s">
        <v>439</v>
      </c>
      <c r="D17" s="293"/>
    </row>
    <row r="18" spans="1:4" s="44" customFormat="1" ht="49.5" customHeight="1">
      <c r="A18" s="583">
        <v>11</v>
      </c>
      <c r="B18" s="48" t="s">
        <v>144</v>
      </c>
      <c r="C18" s="291" t="s">
        <v>440</v>
      </c>
      <c r="D18" s="293">
        <v>1476</v>
      </c>
    </row>
    <row r="19" spans="1:4" s="44" customFormat="1" ht="49.5" customHeight="1" thickBot="1">
      <c r="A19" s="583">
        <v>12</v>
      </c>
      <c r="B19" s="48" t="s">
        <v>145</v>
      </c>
      <c r="C19" s="291" t="s">
        <v>441</v>
      </c>
      <c r="D19" s="293"/>
    </row>
    <row r="20" spans="1:4" s="44" customFormat="1" ht="33" customHeight="1" thickBot="1">
      <c r="A20" s="583">
        <v>13</v>
      </c>
      <c r="B20" s="1376" t="s">
        <v>146</v>
      </c>
      <c r="C20" s="1377"/>
      <c r="D20" s="294">
        <f>SUM(D15:D19)</f>
        <v>685596</v>
      </c>
    </row>
    <row r="21" spans="3:4" ht="16.5" customHeight="1">
      <c r="C21" s="296"/>
      <c r="D21" s="49"/>
    </row>
    <row r="22" spans="3:4" ht="16.5" customHeight="1">
      <c r="C22" s="296"/>
      <c r="D22" s="49"/>
    </row>
    <row r="23" spans="3:4" ht="16.5" customHeight="1">
      <c r="C23" s="296"/>
      <c r="D23" s="49"/>
    </row>
    <row r="24" spans="3:4" ht="16.5" customHeight="1">
      <c r="C24" s="296"/>
      <c r="D24" s="49"/>
    </row>
    <row r="25" spans="3:4" ht="16.5" customHeight="1">
      <c r="C25" s="296"/>
      <c r="D25" s="49"/>
    </row>
    <row r="26" spans="3:4" ht="16.5" customHeight="1">
      <c r="C26" s="296"/>
      <c r="D26" s="49"/>
    </row>
    <row r="27" spans="3:4" ht="16.5" customHeight="1">
      <c r="C27" s="296"/>
      <c r="D27" s="49"/>
    </row>
    <row r="28" spans="3:4" ht="16.5" customHeight="1">
      <c r="C28" s="296"/>
      <c r="D28" s="49"/>
    </row>
    <row r="29" spans="3:4" ht="16.5" customHeight="1">
      <c r="C29" s="296"/>
      <c r="D29" s="49"/>
    </row>
    <row r="30" spans="3:4" ht="16.5" customHeight="1">
      <c r="C30" s="296"/>
      <c r="D30" s="49"/>
    </row>
    <row r="31" spans="3:4" ht="16.5" customHeight="1">
      <c r="C31" s="296"/>
      <c r="D31" s="49"/>
    </row>
    <row r="32" spans="3:4" ht="16.5">
      <c r="C32" s="296"/>
      <c r="D32" s="49"/>
    </row>
    <row r="33" spans="3:4" ht="16.5">
      <c r="C33" s="296"/>
      <c r="D33" s="49"/>
    </row>
    <row r="34" spans="3:4" ht="16.5">
      <c r="C34" s="296"/>
      <c r="D34" s="49"/>
    </row>
    <row r="35" spans="3:4" ht="16.5">
      <c r="C35" s="296"/>
      <c r="D35" s="49"/>
    </row>
    <row r="36" spans="3:4" ht="16.5">
      <c r="C36" s="296"/>
      <c r="D36" s="49"/>
    </row>
    <row r="37" spans="3:4" ht="16.5">
      <c r="C37" s="296"/>
      <c r="D37" s="49"/>
    </row>
    <row r="38" spans="3:4" ht="16.5">
      <c r="C38" s="296"/>
      <c r="D38" s="49"/>
    </row>
    <row r="39" spans="3:4" ht="16.5">
      <c r="C39" s="296"/>
      <c r="D39" s="49"/>
    </row>
    <row r="40" spans="3:4" ht="16.5">
      <c r="C40" s="296"/>
      <c r="D40" s="49"/>
    </row>
    <row r="41" spans="3:4" ht="16.5">
      <c r="C41" s="296"/>
      <c r="D41" s="49"/>
    </row>
    <row r="42" spans="3:4" ht="16.5">
      <c r="C42" s="296"/>
      <c r="D42" s="49"/>
    </row>
    <row r="43" spans="3:4" ht="16.5">
      <c r="C43" s="296"/>
      <c r="D43" s="49"/>
    </row>
    <row r="44" spans="3:4" ht="16.5">
      <c r="C44" s="296"/>
      <c r="D44" s="49"/>
    </row>
    <row r="45" spans="3:4" ht="16.5">
      <c r="C45" s="296"/>
      <c r="D45" s="49"/>
    </row>
    <row r="46" spans="3:4" ht="16.5">
      <c r="C46" s="296"/>
      <c r="D46" s="49"/>
    </row>
    <row r="47" spans="3:4" ht="16.5">
      <c r="C47" s="296"/>
      <c r="D47" s="49"/>
    </row>
    <row r="48" spans="3:4" ht="16.5">
      <c r="C48" s="296"/>
      <c r="D48" s="49"/>
    </row>
    <row r="49" spans="3:4" ht="16.5">
      <c r="C49" s="296"/>
      <c r="D49" s="49"/>
    </row>
    <row r="50" spans="3:4" ht="16.5">
      <c r="C50" s="296"/>
      <c r="D50" s="49"/>
    </row>
    <row r="51" spans="3:4" ht="16.5">
      <c r="C51" s="296"/>
      <c r="D51" s="49"/>
    </row>
  </sheetData>
  <sheetProtection/>
  <mergeCells count="7">
    <mergeCell ref="B20:C20"/>
    <mergeCell ref="B1:C1"/>
    <mergeCell ref="B3:D3"/>
    <mergeCell ref="B4:D4"/>
    <mergeCell ref="B5:D5"/>
    <mergeCell ref="B6:C6"/>
    <mergeCell ref="B7:C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B1" sqref="B1:C1"/>
    </sheetView>
  </sheetViews>
  <sheetFormatPr defaultColWidth="9.00390625" defaultRowHeight="12.75"/>
  <cols>
    <col min="1" max="1" width="3.75390625" style="245" customWidth="1"/>
    <col min="2" max="2" width="75.75390625" style="279" customWidth="1"/>
    <col min="3" max="4" width="13.75390625" style="280" customWidth="1"/>
    <col min="5" max="5" width="15.75390625" style="280" customWidth="1"/>
    <col min="6" max="6" width="13.75390625" style="280" customWidth="1"/>
    <col min="7" max="7" width="16.875" style="281" customWidth="1"/>
    <col min="8" max="16384" width="9.125" style="281" customWidth="1"/>
  </cols>
  <sheetData>
    <row r="1" spans="1:6" s="247" customFormat="1" ht="16.5" customHeight="1">
      <c r="A1" s="245"/>
      <c r="B1" s="1202" t="s">
        <v>973</v>
      </c>
      <c r="C1" s="1202"/>
      <c r="D1" s="1203"/>
      <c r="E1" s="1203"/>
      <c r="F1" s="246"/>
    </row>
    <row r="2" spans="1:12" s="250" customFormat="1" ht="39.75" customHeight="1">
      <c r="A2" s="248"/>
      <c r="B2" s="1204" t="s">
        <v>356</v>
      </c>
      <c r="C2" s="1204"/>
      <c r="D2" s="1204"/>
      <c r="E2" s="1204"/>
      <c r="F2" s="249"/>
      <c r="G2" s="1195"/>
      <c r="H2" s="1195"/>
      <c r="I2" s="1195"/>
      <c r="J2" s="1195"/>
      <c r="K2" s="1195"/>
      <c r="L2" s="1195"/>
    </row>
    <row r="3" spans="1:12" s="247" customFormat="1" ht="19.5" customHeight="1">
      <c r="A3" s="245"/>
      <c r="B3" s="1196" t="s">
        <v>665</v>
      </c>
      <c r="C3" s="1196"/>
      <c r="D3" s="1196"/>
      <c r="E3" s="1196"/>
      <c r="F3" s="251"/>
      <c r="G3" s="1197"/>
      <c r="H3" s="1197"/>
      <c r="I3" s="1197"/>
      <c r="J3" s="1197"/>
      <c r="K3" s="1197"/>
      <c r="L3" s="1197"/>
    </row>
    <row r="4" spans="1:6" s="43" customFormat="1" ht="17.25">
      <c r="A4" s="252"/>
      <c r="B4" s="253"/>
      <c r="C4" s="42"/>
      <c r="D4" s="42"/>
      <c r="E4" s="474" t="s">
        <v>0</v>
      </c>
      <c r="F4" s="254"/>
    </row>
    <row r="5" spans="1:6" s="142" customFormat="1" ht="15" thickBot="1">
      <c r="A5" s="252"/>
      <c r="B5" s="255" t="s">
        <v>1</v>
      </c>
      <c r="C5" s="256" t="s">
        <v>3</v>
      </c>
      <c r="D5" s="256" t="s">
        <v>2</v>
      </c>
      <c r="E5" s="65" t="s">
        <v>4</v>
      </c>
      <c r="F5" s="65"/>
    </row>
    <row r="6" spans="1:6" s="43" customFormat="1" ht="17.25">
      <c r="A6" s="252"/>
      <c r="B6" s="1198" t="s">
        <v>6</v>
      </c>
      <c r="C6" s="1200" t="s">
        <v>564</v>
      </c>
      <c r="D6" s="1200" t="s">
        <v>666</v>
      </c>
      <c r="E6" s="257" t="s">
        <v>357</v>
      </c>
      <c r="F6" s="258"/>
    </row>
    <row r="7" spans="1:6" s="43" customFormat="1" ht="18" thickBot="1">
      <c r="A7" s="252"/>
      <c r="B7" s="1199"/>
      <c r="C7" s="1201"/>
      <c r="D7" s="1201"/>
      <c r="E7" s="259" t="s">
        <v>667</v>
      </c>
      <c r="F7" s="258"/>
    </row>
    <row r="8" spans="1:7" s="69" customFormat="1" ht="34.5" customHeight="1">
      <c r="A8" s="252">
        <v>1</v>
      </c>
      <c r="B8" s="260" t="s">
        <v>358</v>
      </c>
      <c r="C8" s="261">
        <v>0</v>
      </c>
      <c r="D8" s="261">
        <v>0</v>
      </c>
      <c r="E8" s="262"/>
      <c r="F8" s="263"/>
      <c r="G8" s="264"/>
    </row>
    <row r="9" spans="1:6" s="69" customFormat="1" ht="34.5" customHeight="1">
      <c r="A9" s="252">
        <v>2</v>
      </c>
      <c r="B9" s="265" t="s">
        <v>359</v>
      </c>
      <c r="C9" s="266">
        <f>SUM(C10:C13)</f>
        <v>1105584</v>
      </c>
      <c r="D9" s="266">
        <f>SUM(D10:D13)</f>
        <v>1108325</v>
      </c>
      <c r="E9" s="262">
        <f aca="true" t="shared" si="0" ref="E9:E16">(D9/C9)</f>
        <v>1.0024792326951186</v>
      </c>
      <c r="F9" s="263"/>
    </row>
    <row r="10" spans="1:6" s="43" customFormat="1" ht="33" customHeight="1">
      <c r="A10" s="252">
        <v>3</v>
      </c>
      <c r="B10" s="267" t="s">
        <v>360</v>
      </c>
      <c r="C10" s="268">
        <v>933097</v>
      </c>
      <c r="D10" s="268">
        <v>911028</v>
      </c>
      <c r="E10" s="269">
        <f>(D10/C10)</f>
        <v>0.9763486539984589</v>
      </c>
      <c r="F10" s="270"/>
    </row>
    <row r="11" spans="1:6" s="43" customFormat="1" ht="25.5" customHeight="1">
      <c r="A11" s="252">
        <v>4</v>
      </c>
      <c r="B11" s="267" t="s">
        <v>361</v>
      </c>
      <c r="C11" s="268">
        <v>142158</v>
      </c>
      <c r="D11" s="268">
        <v>165613</v>
      </c>
      <c r="E11" s="269">
        <f t="shared" si="0"/>
        <v>1.164992473163663</v>
      </c>
      <c r="F11" s="270"/>
    </row>
    <row r="12" spans="1:6" s="43" customFormat="1" ht="33">
      <c r="A12" s="252">
        <v>5</v>
      </c>
      <c r="B12" s="267" t="s">
        <v>362</v>
      </c>
      <c r="C12" s="268">
        <v>30329</v>
      </c>
      <c r="D12" s="268">
        <v>28306</v>
      </c>
      <c r="E12" s="269">
        <f t="shared" si="0"/>
        <v>0.9332981634739028</v>
      </c>
      <c r="F12" s="270"/>
    </row>
    <row r="13" spans="1:6" s="43" customFormat="1" ht="25.5" customHeight="1">
      <c r="A13" s="252">
        <v>6</v>
      </c>
      <c r="B13" s="267" t="s">
        <v>718</v>
      </c>
      <c r="C13" s="268"/>
      <c r="D13" s="268">
        <v>3378</v>
      </c>
      <c r="E13" s="269"/>
      <c r="F13" s="270"/>
    </row>
    <row r="14" spans="1:6" s="69" customFormat="1" ht="34.5">
      <c r="A14" s="252">
        <v>7</v>
      </c>
      <c r="B14" s="265" t="s">
        <v>470</v>
      </c>
      <c r="C14" s="266">
        <f>SUM(C15:C27)</f>
        <v>1063921</v>
      </c>
      <c r="D14" s="266">
        <f>SUM(D15:D27)</f>
        <v>1319428</v>
      </c>
      <c r="E14" s="262">
        <f t="shared" si="0"/>
        <v>1.240155989025501</v>
      </c>
      <c r="F14" s="263"/>
    </row>
    <row r="15" spans="1:6" s="43" customFormat="1" ht="25.5" customHeight="1">
      <c r="A15" s="252">
        <v>8</v>
      </c>
      <c r="B15" s="267" t="s">
        <v>465</v>
      </c>
      <c r="C15" s="268">
        <v>35020</v>
      </c>
      <c r="D15" s="268">
        <v>35020</v>
      </c>
      <c r="E15" s="269">
        <f t="shared" si="0"/>
        <v>1</v>
      </c>
      <c r="F15" s="270"/>
    </row>
    <row r="16" spans="1:6" s="43" customFormat="1" ht="25.5" customHeight="1">
      <c r="A16" s="252">
        <v>9</v>
      </c>
      <c r="B16" s="267" t="s">
        <v>466</v>
      </c>
      <c r="C16" s="268">
        <v>35970</v>
      </c>
      <c r="D16" s="268">
        <v>39270</v>
      </c>
      <c r="E16" s="269">
        <f t="shared" si="0"/>
        <v>1.091743119266055</v>
      </c>
      <c r="F16" s="270"/>
    </row>
    <row r="17" spans="1:6" s="43" customFormat="1" ht="25.5" customHeight="1">
      <c r="A17" s="252">
        <v>10</v>
      </c>
      <c r="B17" s="267" t="s">
        <v>363</v>
      </c>
      <c r="C17" s="268">
        <v>37147</v>
      </c>
      <c r="D17" s="268">
        <v>39887</v>
      </c>
      <c r="E17" s="269">
        <f aca="true" t="shared" si="1" ref="E17:E35">(D17/C17)</f>
        <v>1.07376100358037</v>
      </c>
      <c r="F17" s="270"/>
    </row>
    <row r="18" spans="1:6" s="43" customFormat="1" ht="25.5" customHeight="1">
      <c r="A18" s="252">
        <v>11</v>
      </c>
      <c r="B18" s="267" t="s">
        <v>364</v>
      </c>
      <c r="C18" s="268">
        <v>49535</v>
      </c>
      <c r="D18" s="268">
        <v>52463</v>
      </c>
      <c r="E18" s="269">
        <f t="shared" si="1"/>
        <v>1.0591097203997173</v>
      </c>
      <c r="F18" s="270"/>
    </row>
    <row r="19" spans="1:6" s="43" customFormat="1" ht="22.5" customHeight="1">
      <c r="A19" s="252">
        <v>12</v>
      </c>
      <c r="B19" s="267" t="s">
        <v>365</v>
      </c>
      <c r="C19" s="268">
        <v>24525</v>
      </c>
      <c r="D19" s="268">
        <v>26160</v>
      </c>
      <c r="E19" s="269">
        <f t="shared" si="1"/>
        <v>1.0666666666666667</v>
      </c>
      <c r="F19" s="270"/>
    </row>
    <row r="20" spans="1:6" s="43" customFormat="1" ht="22.5" customHeight="1">
      <c r="A20" s="252">
        <v>13</v>
      </c>
      <c r="B20" s="267" t="s">
        <v>467</v>
      </c>
      <c r="C20" s="268">
        <v>21100</v>
      </c>
      <c r="D20" s="268">
        <v>22000</v>
      </c>
      <c r="E20" s="269">
        <f t="shared" si="1"/>
        <v>1.042654028436019</v>
      </c>
      <c r="F20" s="270"/>
    </row>
    <row r="21" spans="1:6" s="43" customFormat="1" ht="22.5" customHeight="1">
      <c r="A21" s="252">
        <v>14</v>
      </c>
      <c r="B21" s="267" t="s">
        <v>468</v>
      </c>
      <c r="C21" s="268">
        <v>3500</v>
      </c>
      <c r="D21" s="268">
        <v>8500</v>
      </c>
      <c r="E21" s="269">
        <f t="shared" si="1"/>
        <v>2.4285714285714284</v>
      </c>
      <c r="F21" s="270"/>
    </row>
    <row r="22" spans="1:6" s="43" customFormat="1" ht="22.5" customHeight="1">
      <c r="A22" s="252">
        <v>15</v>
      </c>
      <c r="B22" s="267" t="s">
        <v>719</v>
      </c>
      <c r="C22" s="268"/>
      <c r="D22" s="268">
        <v>54369</v>
      </c>
      <c r="E22" s="269"/>
      <c r="F22" s="270"/>
    </row>
    <row r="23" spans="1:6" s="43" customFormat="1" ht="22.5" customHeight="1">
      <c r="A23" s="252">
        <v>16</v>
      </c>
      <c r="B23" s="267" t="s">
        <v>366</v>
      </c>
      <c r="C23" s="268">
        <v>14240</v>
      </c>
      <c r="D23" s="268">
        <v>9398</v>
      </c>
      <c r="E23" s="269">
        <f t="shared" si="1"/>
        <v>0.6599719101123596</v>
      </c>
      <c r="F23" s="270"/>
    </row>
    <row r="24" spans="1:6" s="43" customFormat="1" ht="22.5" customHeight="1">
      <c r="A24" s="252">
        <v>17</v>
      </c>
      <c r="B24" s="267" t="s">
        <v>367</v>
      </c>
      <c r="C24" s="268">
        <v>99680</v>
      </c>
      <c r="D24" s="268">
        <f>104522+6947</f>
        <v>111469</v>
      </c>
      <c r="E24" s="269">
        <f t="shared" si="1"/>
        <v>1.1182684590690208</v>
      </c>
      <c r="F24" s="270"/>
    </row>
    <row r="25" spans="1:6" s="43" customFormat="1" ht="22.5" customHeight="1">
      <c r="A25" s="252">
        <v>18</v>
      </c>
      <c r="B25" s="267" t="s">
        <v>368</v>
      </c>
      <c r="C25" s="268">
        <v>424007</v>
      </c>
      <c r="D25" s="268">
        <v>482460</v>
      </c>
      <c r="E25" s="269">
        <f t="shared" si="1"/>
        <v>1.1378585730895951</v>
      </c>
      <c r="F25" s="270"/>
    </row>
    <row r="26" spans="1:6" s="43" customFormat="1" ht="22.5" customHeight="1">
      <c r="A26" s="252">
        <v>19</v>
      </c>
      <c r="B26" s="267" t="s">
        <v>369</v>
      </c>
      <c r="C26" s="268">
        <v>91</v>
      </c>
      <c r="D26" s="268">
        <v>133</v>
      </c>
      <c r="E26" s="269">
        <f>(D26/C26)</f>
        <v>1.4615384615384615</v>
      </c>
      <c r="F26" s="270"/>
    </row>
    <row r="27" spans="1:6" s="43" customFormat="1" ht="22.5" customHeight="1">
      <c r="A27" s="252">
        <v>20</v>
      </c>
      <c r="B27" s="267" t="s">
        <v>469</v>
      </c>
      <c r="C27" s="268">
        <v>319106</v>
      </c>
      <c r="D27" s="268">
        <v>438299</v>
      </c>
      <c r="E27" s="269">
        <f>(D27/C27)</f>
        <v>1.3735216511127963</v>
      </c>
      <c r="F27" s="270"/>
    </row>
    <row r="28" spans="1:6" s="919" customFormat="1" ht="34.5" customHeight="1">
      <c r="A28" s="252">
        <v>21</v>
      </c>
      <c r="B28" s="271" t="s">
        <v>370</v>
      </c>
      <c r="C28" s="272">
        <f>SUM(C29:C34)</f>
        <v>760256</v>
      </c>
      <c r="D28" s="272">
        <f>SUM(D29:D34)</f>
        <v>766792</v>
      </c>
      <c r="E28" s="917">
        <f t="shared" si="1"/>
        <v>1.0085971041333446</v>
      </c>
      <c r="F28" s="918"/>
    </row>
    <row r="29" spans="1:6" s="920" customFormat="1" ht="25.5" customHeight="1">
      <c r="A29" s="252">
        <v>22</v>
      </c>
      <c r="B29" s="273" t="s">
        <v>371</v>
      </c>
      <c r="C29" s="274">
        <v>119100</v>
      </c>
      <c r="D29" s="274">
        <v>117500</v>
      </c>
      <c r="E29" s="915">
        <f t="shared" si="1"/>
        <v>0.9865659109991604</v>
      </c>
      <c r="F29" s="916"/>
    </row>
    <row r="30" spans="1:6" s="920" customFormat="1" ht="25.5" customHeight="1">
      <c r="A30" s="252">
        <v>23</v>
      </c>
      <c r="B30" s="273" t="s">
        <v>372</v>
      </c>
      <c r="C30" s="274">
        <v>139500</v>
      </c>
      <c r="D30" s="274">
        <v>140200</v>
      </c>
      <c r="E30" s="915">
        <f t="shared" si="1"/>
        <v>1.0050179211469534</v>
      </c>
      <c r="F30" s="916"/>
    </row>
    <row r="31" spans="1:6" s="920" customFormat="1" ht="25.5" customHeight="1">
      <c r="A31" s="252">
        <v>24</v>
      </c>
      <c r="B31" s="273" t="s">
        <v>373</v>
      </c>
      <c r="C31" s="274">
        <v>25845</v>
      </c>
      <c r="D31" s="274">
        <v>25588</v>
      </c>
      <c r="E31" s="915">
        <f t="shared" si="1"/>
        <v>0.9900561036951054</v>
      </c>
      <c r="F31" s="916"/>
    </row>
    <row r="32" spans="1:6" s="920" customFormat="1" ht="25.5" customHeight="1">
      <c r="A32" s="252">
        <v>25</v>
      </c>
      <c r="B32" s="273" t="s">
        <v>374</v>
      </c>
      <c r="C32" s="274">
        <v>149311</v>
      </c>
      <c r="D32" s="274">
        <v>149704</v>
      </c>
      <c r="E32" s="915">
        <f t="shared" si="1"/>
        <v>1.0026320900670413</v>
      </c>
      <c r="F32" s="916"/>
    </row>
    <row r="33" spans="1:6" s="920" customFormat="1" ht="25.5" customHeight="1">
      <c r="A33" s="252">
        <v>26</v>
      </c>
      <c r="B33" s="273" t="s">
        <v>375</v>
      </c>
      <c r="C33" s="274">
        <v>306800</v>
      </c>
      <c r="D33" s="274">
        <v>308800</v>
      </c>
      <c r="E33" s="915">
        <f t="shared" si="1"/>
        <v>1.0065189048239895</v>
      </c>
      <c r="F33" s="916"/>
    </row>
    <row r="34" spans="1:6" s="920" customFormat="1" ht="25.5" customHeight="1" thickBot="1">
      <c r="A34" s="252">
        <v>27</v>
      </c>
      <c r="B34" s="273" t="s">
        <v>376</v>
      </c>
      <c r="C34" s="274">
        <v>19700</v>
      </c>
      <c r="D34" s="274">
        <v>25000</v>
      </c>
      <c r="E34" s="915">
        <f t="shared" si="1"/>
        <v>1.2690355329949239</v>
      </c>
      <c r="F34" s="916"/>
    </row>
    <row r="35" spans="1:6" s="278" customFormat="1" ht="36" customHeight="1" thickBot="1">
      <c r="A35" s="252">
        <v>28</v>
      </c>
      <c r="B35" s="275" t="s">
        <v>14</v>
      </c>
      <c r="C35" s="276">
        <f>SUM(C8:C9,C14,C28)</f>
        <v>2929761</v>
      </c>
      <c r="D35" s="276">
        <f>SUM(D8:D9,D14,D28)</f>
        <v>3194545</v>
      </c>
      <c r="E35" s="277">
        <f t="shared" si="1"/>
        <v>1.090377337946679</v>
      </c>
      <c r="F35" s="263"/>
    </row>
  </sheetData>
  <sheetProtection/>
  <mergeCells count="9">
    <mergeCell ref="B1:C1"/>
    <mergeCell ref="D1:E1"/>
    <mergeCell ref="B2:E2"/>
    <mergeCell ref="G2:L2"/>
    <mergeCell ref="B3:E3"/>
    <mergeCell ref="G3:L3"/>
    <mergeCell ref="B6:B7"/>
    <mergeCell ref="C6:C7"/>
    <mergeCell ref="D6:D7"/>
  </mergeCells>
  <printOptions horizontalCentered="1"/>
  <pageMargins left="0.1968503937007874" right="0.1968503937007874" top="0.984251968503937" bottom="0.5905511811023623" header="0.5118110236220472" footer="0.5118110236220472"/>
  <pageSetup horizontalDpi="600" verticalDpi="600" orientation="portrait" paperSize="9" scale="80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view="pageBreakPreview" zoomScale="85" zoomScaleSheetLayoutView="85"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81" customWidth="1"/>
    <col min="2" max="2" width="6.75390625" style="117" customWidth="1"/>
    <col min="3" max="5" width="5.75390625" style="119" customWidth="1"/>
    <col min="6" max="6" width="59.75390625" style="77" customWidth="1"/>
    <col min="7" max="9" width="13.75390625" style="77" customWidth="1"/>
    <col min="10" max="10" width="15.75390625" style="77" customWidth="1"/>
    <col min="11" max="11" width="10.125" style="77" bestFit="1" customWidth="1"/>
    <col min="12" max="16384" width="9.125" style="77" customWidth="1"/>
  </cols>
  <sheetData>
    <row r="1" spans="2:10" ht="16.5">
      <c r="B1" s="1205" t="s">
        <v>974</v>
      </c>
      <c r="C1" s="1205"/>
      <c r="D1" s="1205"/>
      <c r="E1" s="1205"/>
      <c r="F1" s="1205"/>
      <c r="H1" s="78"/>
      <c r="I1" s="79"/>
      <c r="J1" s="79"/>
    </row>
    <row r="2" spans="1:10" s="80" customFormat="1" ht="24.75" customHeight="1">
      <c r="A2" s="81"/>
      <c r="B2" s="1206" t="s">
        <v>185</v>
      </c>
      <c r="C2" s="1206"/>
      <c r="D2" s="1206"/>
      <c r="E2" s="1206"/>
      <c r="F2" s="1206"/>
      <c r="G2" s="1206"/>
      <c r="H2" s="1206"/>
      <c r="I2" s="1206"/>
      <c r="J2" s="1206"/>
    </row>
    <row r="3" spans="1:10" s="80" customFormat="1" ht="24.75" customHeight="1">
      <c r="A3" s="81"/>
      <c r="B3" s="1206" t="s">
        <v>668</v>
      </c>
      <c r="C3" s="1206"/>
      <c r="D3" s="1206"/>
      <c r="E3" s="1206"/>
      <c r="F3" s="1206"/>
      <c r="G3" s="1206"/>
      <c r="H3" s="1206"/>
      <c r="I3" s="1206"/>
      <c r="J3" s="1206"/>
    </row>
    <row r="4" spans="3:10" ht="17.25">
      <c r="C4" s="118"/>
      <c r="E4" s="118"/>
      <c r="F4" s="118"/>
      <c r="G4" s="118"/>
      <c r="H4" s="78"/>
      <c r="J4" s="576" t="s">
        <v>0</v>
      </c>
    </row>
    <row r="5" spans="1:10" s="119" customFormat="1" ht="17.25" thickBot="1">
      <c r="A5" s="81"/>
      <c r="B5" s="117" t="s">
        <v>1</v>
      </c>
      <c r="C5" s="119" t="s">
        <v>3</v>
      </c>
      <c r="D5" s="119" t="s">
        <v>2</v>
      </c>
      <c r="E5" s="119" t="s">
        <v>4</v>
      </c>
      <c r="F5" s="119" t="s">
        <v>5</v>
      </c>
      <c r="G5" s="119" t="s">
        <v>16</v>
      </c>
      <c r="H5" s="119" t="s">
        <v>17</v>
      </c>
      <c r="I5" s="577" t="s">
        <v>18</v>
      </c>
      <c r="J5" s="577" t="s">
        <v>39</v>
      </c>
    </row>
    <row r="6" spans="2:10" s="81" customFormat="1" ht="79.5" customHeight="1" thickBot="1">
      <c r="B6" s="578" t="s">
        <v>220</v>
      </c>
      <c r="C6" s="579" t="s">
        <v>20</v>
      </c>
      <c r="D6" s="554" t="s">
        <v>186</v>
      </c>
      <c r="E6" s="554" t="s">
        <v>187</v>
      </c>
      <c r="F6" s="580" t="s">
        <v>6</v>
      </c>
      <c r="G6" s="383" t="s">
        <v>662</v>
      </c>
      <c r="H6" s="383" t="s">
        <v>663</v>
      </c>
      <c r="I6" s="581" t="s">
        <v>664</v>
      </c>
      <c r="J6" s="376" t="s">
        <v>380</v>
      </c>
    </row>
    <row r="7" spans="1:10" s="86" customFormat="1" ht="30" customHeight="1">
      <c r="A7" s="81">
        <v>1</v>
      </c>
      <c r="B7" s="550" t="s">
        <v>716</v>
      </c>
      <c r="C7" s="82"/>
      <c r="D7" s="83"/>
      <c r="E7" s="82"/>
      <c r="F7" s="84" t="s">
        <v>221</v>
      </c>
      <c r="G7" s="85">
        <f>SUM(G8:G9)</f>
        <v>6705548</v>
      </c>
      <c r="H7" s="85">
        <f>SUM(H8:H9)</f>
        <v>7096344</v>
      </c>
      <c r="I7" s="85">
        <f>SUM(I8:I9)</f>
        <v>8377326</v>
      </c>
      <c r="J7" s="384">
        <f>SUM(J8:J9)</f>
        <v>7596089</v>
      </c>
    </row>
    <row r="8" spans="1:10" ht="25.5" customHeight="1">
      <c r="A8" s="81">
        <v>2</v>
      </c>
      <c r="B8" s="87"/>
      <c r="C8" s="88"/>
      <c r="D8" s="88">
        <v>1</v>
      </c>
      <c r="E8" s="88"/>
      <c r="F8" s="89" t="s">
        <v>42</v>
      </c>
      <c r="G8" s="89">
        <v>6573836</v>
      </c>
      <c r="H8" s="89">
        <v>7023169</v>
      </c>
      <c r="I8" s="89">
        <v>8103012</v>
      </c>
      <c r="J8" s="385">
        <f>7419591+11725</f>
        <v>7431316</v>
      </c>
    </row>
    <row r="9" spans="1:10" ht="25.5" customHeight="1">
      <c r="A9" s="81">
        <v>3</v>
      </c>
      <c r="B9" s="87"/>
      <c r="C9" s="88"/>
      <c r="D9" s="88">
        <v>2</v>
      </c>
      <c r="E9" s="88"/>
      <c r="F9" s="89" t="s">
        <v>173</v>
      </c>
      <c r="G9" s="89">
        <f>SUM(G10:G11)</f>
        <v>131712</v>
      </c>
      <c r="H9" s="89">
        <f>SUM(H10:H11)</f>
        <v>73175</v>
      </c>
      <c r="I9" s="89">
        <f>SUM(I10:I11)</f>
        <v>274314</v>
      </c>
      <c r="J9" s="385">
        <f>SUM(J10:J11)</f>
        <v>164773</v>
      </c>
    </row>
    <row r="10" spans="1:10" ht="16.5">
      <c r="A10" s="81">
        <v>4</v>
      </c>
      <c r="B10" s="87"/>
      <c r="C10" s="88"/>
      <c r="D10" s="88"/>
      <c r="E10" s="88">
        <v>1</v>
      </c>
      <c r="F10" s="90" t="s">
        <v>248</v>
      </c>
      <c r="G10" s="89">
        <v>131598</v>
      </c>
      <c r="H10" s="89">
        <v>73175</v>
      </c>
      <c r="I10" s="89">
        <v>273858</v>
      </c>
      <c r="J10" s="385">
        <v>164773</v>
      </c>
    </row>
    <row r="11" spans="1:10" ht="16.5">
      <c r="A11" s="81">
        <v>5</v>
      </c>
      <c r="B11" s="87"/>
      <c r="C11" s="88"/>
      <c r="D11" s="88"/>
      <c r="E11" s="88">
        <v>2</v>
      </c>
      <c r="F11" s="90" t="s">
        <v>249</v>
      </c>
      <c r="G11" s="89">
        <v>114</v>
      </c>
      <c r="H11" s="89"/>
      <c r="I11" s="89">
        <v>456</v>
      </c>
      <c r="J11" s="385"/>
    </row>
    <row r="12" spans="1:10" s="86" customFormat="1" ht="30" customHeight="1">
      <c r="A12" s="81">
        <v>6</v>
      </c>
      <c r="B12" s="551" t="s">
        <v>717</v>
      </c>
      <c r="C12" s="91"/>
      <c r="D12" s="92"/>
      <c r="E12" s="92"/>
      <c r="F12" s="93" t="s">
        <v>132</v>
      </c>
      <c r="G12" s="93">
        <f>SUM(G13:G14,G25,G26)</f>
        <v>6862305</v>
      </c>
      <c r="H12" s="93">
        <f>SUM(H13:H14,H25,H26)</f>
        <v>14771449</v>
      </c>
      <c r="I12" s="93">
        <f>SUM(I13:I14,I25,I26)</f>
        <v>26479427</v>
      </c>
      <c r="J12" s="386">
        <f>SUM(J13:J14,J25,J26)</f>
        <v>19900460</v>
      </c>
    </row>
    <row r="13" spans="1:10" s="86" customFormat="1" ht="25.5" customHeight="1">
      <c r="A13" s="81">
        <v>7</v>
      </c>
      <c r="B13" s="87"/>
      <c r="C13" s="94"/>
      <c r="D13" s="88">
        <v>1</v>
      </c>
      <c r="E13" s="94"/>
      <c r="F13" s="95" t="s">
        <v>42</v>
      </c>
      <c r="G13" s="95">
        <v>4573500</v>
      </c>
      <c r="H13" s="95">
        <v>4616792</v>
      </c>
      <c r="I13" s="95">
        <v>5550403</v>
      </c>
      <c r="J13" s="387">
        <f>5574990-15000+1000+19625-876</f>
        <v>5579739</v>
      </c>
    </row>
    <row r="14" spans="1:10" ht="25.5" customHeight="1">
      <c r="A14" s="81">
        <v>8</v>
      </c>
      <c r="B14" s="87"/>
      <c r="C14" s="94"/>
      <c r="D14" s="94"/>
      <c r="E14" s="94"/>
      <c r="F14" s="95" t="s">
        <v>222</v>
      </c>
      <c r="G14" s="95">
        <f>SUM(G15,G21)</f>
        <v>0</v>
      </c>
      <c r="H14" s="95">
        <f>SUM(H15,H21)</f>
        <v>400033</v>
      </c>
      <c r="I14" s="95">
        <f>SUM(I15,I21)</f>
        <v>1214668</v>
      </c>
      <c r="J14" s="387">
        <f>SUM(J15,J21)</f>
        <v>394518</v>
      </c>
    </row>
    <row r="15" spans="1:10" s="99" customFormat="1" ht="25.5" customHeight="1">
      <c r="A15" s="81">
        <v>9</v>
      </c>
      <c r="B15" s="552"/>
      <c r="C15" s="96"/>
      <c r="D15" s="88">
        <v>1</v>
      </c>
      <c r="E15" s="96"/>
      <c r="F15" s="97" t="s">
        <v>801</v>
      </c>
      <c r="G15" s="98">
        <f>SUM(G16:G19)</f>
        <v>0</v>
      </c>
      <c r="H15" s="98">
        <f>SUM(H16:H19)</f>
        <v>152545</v>
      </c>
      <c r="I15" s="98">
        <f>SUM(I16:I20)</f>
        <v>850247</v>
      </c>
      <c r="J15" s="388">
        <f>SUM(J16:J19)</f>
        <v>105109</v>
      </c>
    </row>
    <row r="16" spans="1:10" ht="16.5">
      <c r="A16" s="81">
        <v>10</v>
      </c>
      <c r="B16" s="87"/>
      <c r="C16" s="88"/>
      <c r="D16" s="88"/>
      <c r="E16" s="88"/>
      <c r="F16" s="100" t="s">
        <v>223</v>
      </c>
      <c r="G16" s="89"/>
      <c r="H16" s="89">
        <v>110965</v>
      </c>
      <c r="I16" s="89">
        <v>12631</v>
      </c>
      <c r="J16" s="385">
        <f>88371-12003</f>
        <v>76368</v>
      </c>
    </row>
    <row r="17" spans="1:10" ht="16.5">
      <c r="A17" s="81">
        <v>11</v>
      </c>
      <c r="B17" s="87"/>
      <c r="C17" s="88"/>
      <c r="D17" s="88"/>
      <c r="E17" s="88"/>
      <c r="F17" s="100" t="s">
        <v>224</v>
      </c>
      <c r="G17" s="89"/>
      <c r="H17" s="89">
        <v>24000</v>
      </c>
      <c r="I17" s="89">
        <v>10966</v>
      </c>
      <c r="J17" s="385">
        <v>24000</v>
      </c>
    </row>
    <row r="18" spans="1:10" ht="16.5">
      <c r="A18" s="81">
        <v>12</v>
      </c>
      <c r="B18" s="87"/>
      <c r="C18" s="88"/>
      <c r="D18" s="88"/>
      <c r="E18" s="88"/>
      <c r="F18" s="100" t="s">
        <v>938</v>
      </c>
      <c r="G18" s="89"/>
      <c r="H18" s="89">
        <v>17580</v>
      </c>
      <c r="I18" s="89"/>
      <c r="J18" s="385">
        <v>4741</v>
      </c>
    </row>
    <row r="19" spans="1:10" ht="16.5">
      <c r="A19" s="81">
        <v>13</v>
      </c>
      <c r="B19" s="87"/>
      <c r="C19" s="88"/>
      <c r="D19" s="88"/>
      <c r="E19" s="88"/>
      <c r="F19" s="100" t="s">
        <v>669</v>
      </c>
      <c r="G19" s="89"/>
      <c r="H19" s="89"/>
      <c r="I19" s="89">
        <v>126650</v>
      </c>
      <c r="J19" s="385"/>
    </row>
    <row r="20" spans="1:10" ht="16.5">
      <c r="A20" s="81">
        <v>14</v>
      </c>
      <c r="B20" s="87"/>
      <c r="C20" s="88"/>
      <c r="D20" s="88"/>
      <c r="E20" s="88"/>
      <c r="F20" s="100" t="s">
        <v>898</v>
      </c>
      <c r="G20" s="89"/>
      <c r="H20" s="89"/>
      <c r="I20" s="89">
        <v>700000</v>
      </c>
      <c r="J20" s="385"/>
    </row>
    <row r="21" spans="1:10" s="99" customFormat="1" ht="25.5" customHeight="1">
      <c r="A21" s="81">
        <v>15</v>
      </c>
      <c r="B21" s="552"/>
      <c r="C21" s="96"/>
      <c r="D21" s="88">
        <v>2</v>
      </c>
      <c r="E21" s="96"/>
      <c r="F21" s="97" t="s">
        <v>802</v>
      </c>
      <c r="G21" s="98">
        <f>SUM(G22:G24)</f>
        <v>0</v>
      </c>
      <c r="H21" s="98">
        <f>SUM(H22:H24)</f>
        <v>247488</v>
      </c>
      <c r="I21" s="98">
        <f>SUM(I22:I24)</f>
        <v>364421</v>
      </c>
      <c r="J21" s="388">
        <f>SUM(J22:J24)</f>
        <v>289409</v>
      </c>
    </row>
    <row r="22" spans="1:10" ht="17.25">
      <c r="A22" s="81">
        <v>16</v>
      </c>
      <c r="B22" s="87"/>
      <c r="C22" s="88"/>
      <c r="D22" s="96"/>
      <c r="E22" s="88"/>
      <c r="F22" s="100" t="s">
        <v>225</v>
      </c>
      <c r="G22" s="89"/>
      <c r="H22" s="89">
        <v>47488</v>
      </c>
      <c r="I22" s="89"/>
      <c r="J22" s="385"/>
    </row>
    <row r="23" spans="1:10" ht="17.25">
      <c r="A23" s="81">
        <v>17</v>
      </c>
      <c r="B23" s="87"/>
      <c r="C23" s="88"/>
      <c r="D23" s="96"/>
      <c r="E23" s="88"/>
      <c r="F23" s="1118" t="s">
        <v>937</v>
      </c>
      <c r="G23" s="89"/>
      <c r="H23" s="1119">
        <v>200000</v>
      </c>
      <c r="I23" s="1119"/>
      <c r="J23" s="1120">
        <v>248370</v>
      </c>
    </row>
    <row r="24" spans="1:10" ht="17.25">
      <c r="A24" s="81">
        <v>18</v>
      </c>
      <c r="B24" s="87"/>
      <c r="C24" s="88"/>
      <c r="D24" s="96"/>
      <c r="E24" s="88"/>
      <c r="F24" s="100" t="s">
        <v>670</v>
      </c>
      <c r="G24" s="89"/>
      <c r="H24" s="89"/>
      <c r="I24" s="89">
        <v>364421</v>
      </c>
      <c r="J24" s="385">
        <v>41039</v>
      </c>
    </row>
    <row r="25" spans="1:10" s="80" customFormat="1" ht="25.5" customHeight="1">
      <c r="A25" s="81">
        <v>19</v>
      </c>
      <c r="B25" s="553"/>
      <c r="C25" s="101"/>
      <c r="D25" s="101"/>
      <c r="E25" s="101"/>
      <c r="F25" s="102" t="s">
        <v>226</v>
      </c>
      <c r="G25" s="102"/>
      <c r="H25" s="102">
        <v>50000</v>
      </c>
      <c r="I25" s="102">
        <v>14000</v>
      </c>
      <c r="J25" s="389">
        <v>150000</v>
      </c>
    </row>
    <row r="26" spans="1:10" s="86" customFormat="1" ht="25.5" customHeight="1">
      <c r="A26" s="81">
        <v>20</v>
      </c>
      <c r="B26" s="87"/>
      <c r="C26" s="94"/>
      <c r="D26" s="88">
        <v>2</v>
      </c>
      <c r="E26" s="94"/>
      <c r="F26" s="95" t="s">
        <v>173</v>
      </c>
      <c r="G26" s="95">
        <f>SUM(G27:G29)</f>
        <v>2288805</v>
      </c>
      <c r="H26" s="95">
        <f>SUM(H27:H29)</f>
        <v>9704624</v>
      </c>
      <c r="I26" s="95">
        <f>SUM(I27:I29)</f>
        <v>19700356</v>
      </c>
      <c r="J26" s="387">
        <f>SUM(J27:J29)</f>
        <v>13776203</v>
      </c>
    </row>
    <row r="27" spans="1:10" ht="17.25">
      <c r="A27" s="81">
        <v>21</v>
      </c>
      <c r="B27" s="87"/>
      <c r="C27" s="94"/>
      <c r="D27" s="88"/>
      <c r="E27" s="88">
        <v>1</v>
      </c>
      <c r="F27" s="90" t="s">
        <v>248</v>
      </c>
      <c r="G27" s="89">
        <v>1959718</v>
      </c>
      <c r="H27" s="89">
        <v>9249545</v>
      </c>
      <c r="I27" s="89">
        <v>18563680</v>
      </c>
      <c r="J27" s="385">
        <f>13282053-182728+28000+15000-31350+12003-247494-14294+153000</f>
        <v>13014190</v>
      </c>
    </row>
    <row r="28" spans="1:10" ht="17.25">
      <c r="A28" s="81">
        <v>22</v>
      </c>
      <c r="B28" s="87"/>
      <c r="C28" s="94"/>
      <c r="D28" s="88"/>
      <c r="E28" s="88">
        <v>2</v>
      </c>
      <c r="F28" s="90" t="s">
        <v>174</v>
      </c>
      <c r="G28" s="89">
        <v>141526</v>
      </c>
      <c r="H28" s="89">
        <v>5630</v>
      </c>
      <c r="I28" s="89">
        <v>550958</v>
      </c>
      <c r="J28" s="385">
        <f>182728+14294</f>
        <v>197022</v>
      </c>
    </row>
    <row r="29" spans="1:14" ht="17.25">
      <c r="A29" s="81">
        <v>23</v>
      </c>
      <c r="B29" s="87"/>
      <c r="C29" s="94"/>
      <c r="D29" s="88"/>
      <c r="E29" s="88">
        <v>3</v>
      </c>
      <c r="F29" s="90" t="s">
        <v>249</v>
      </c>
      <c r="G29" s="89">
        <v>187561</v>
      </c>
      <c r="H29" s="89">
        <v>449449</v>
      </c>
      <c r="I29" s="89">
        <v>585718</v>
      </c>
      <c r="J29" s="385">
        <f>592991-28000</f>
        <v>564991</v>
      </c>
      <c r="N29" s="89"/>
    </row>
    <row r="30" spans="1:10" s="86" customFormat="1" ht="30" customHeight="1">
      <c r="A30" s="81">
        <v>24</v>
      </c>
      <c r="B30" s="551" t="s">
        <v>717</v>
      </c>
      <c r="C30" s="91"/>
      <c r="D30" s="92"/>
      <c r="E30" s="91"/>
      <c r="F30" s="93" t="s">
        <v>227</v>
      </c>
      <c r="G30" s="93">
        <f>SUM(G31:G32)</f>
        <v>39</v>
      </c>
      <c r="H30" s="93">
        <f>SUM(H31:H32)</f>
        <v>0</v>
      </c>
      <c r="I30" s="93">
        <f>SUM(I31:I32)</f>
        <v>0</v>
      </c>
      <c r="J30" s="386">
        <f>SUM(J31:J32)</f>
        <v>0</v>
      </c>
    </row>
    <row r="31" spans="1:10" ht="16.5">
      <c r="A31" s="81">
        <v>25</v>
      </c>
      <c r="B31" s="87"/>
      <c r="C31" s="88"/>
      <c r="D31" s="88">
        <v>1</v>
      </c>
      <c r="E31" s="88"/>
      <c r="F31" s="103" t="s">
        <v>42</v>
      </c>
      <c r="G31" s="89">
        <v>39</v>
      </c>
      <c r="H31" s="89"/>
      <c r="I31" s="89"/>
      <c r="J31" s="385"/>
    </row>
    <row r="32" spans="1:10" s="108" customFormat="1" ht="24" customHeight="1" thickBot="1">
      <c r="A32" s="81">
        <v>26</v>
      </c>
      <c r="B32" s="104"/>
      <c r="C32" s="105"/>
      <c r="D32" s="105">
        <v>2</v>
      </c>
      <c r="E32" s="105"/>
      <c r="F32" s="106" t="s">
        <v>173</v>
      </c>
      <c r="G32" s="107"/>
      <c r="H32" s="107"/>
      <c r="I32" s="107"/>
      <c r="J32" s="390"/>
    </row>
    <row r="33" spans="1:10" s="102" customFormat="1" ht="39.75" customHeight="1" thickBot="1">
      <c r="A33" s="81">
        <v>27</v>
      </c>
      <c r="B33" s="109"/>
      <c r="C33" s="110"/>
      <c r="D33" s="111"/>
      <c r="E33" s="110"/>
      <c r="F33" s="112" t="s">
        <v>228</v>
      </c>
      <c r="G33" s="112">
        <f>SUM(G7,G12,G30)</f>
        <v>13567892</v>
      </c>
      <c r="H33" s="112">
        <f>SUM(H7,H12,H30)</f>
        <v>21867793</v>
      </c>
      <c r="I33" s="112">
        <f>SUM(I7,I12,I30)</f>
        <v>34856753</v>
      </c>
      <c r="J33" s="391">
        <f>SUM(J7,J12,J30)</f>
        <v>27496549</v>
      </c>
    </row>
    <row r="34" spans="1:10" s="79" customFormat="1" ht="30" customHeight="1">
      <c r="A34" s="81">
        <v>28</v>
      </c>
      <c r="B34" s="87" t="s">
        <v>717</v>
      </c>
      <c r="C34" s="88"/>
      <c r="D34" s="88"/>
      <c r="E34" s="88"/>
      <c r="F34" s="95" t="s">
        <v>229</v>
      </c>
      <c r="G34" s="95">
        <f>SUM(G38:G39,G35:G36)</f>
        <v>221852</v>
      </c>
      <c r="H34" s="95">
        <f>SUM(H38:H39,H35:H36)</f>
        <v>203329</v>
      </c>
      <c r="I34" s="95">
        <f>SUM(I38:I39,I35:I36)</f>
        <v>310835</v>
      </c>
      <c r="J34" s="387">
        <f>SUM(J38:J39,J35:J36)</f>
        <v>209635</v>
      </c>
    </row>
    <row r="35" spans="1:10" s="79" customFormat="1" ht="16.5">
      <c r="A35" s="81">
        <v>29</v>
      </c>
      <c r="B35" s="87"/>
      <c r="C35" s="88"/>
      <c r="D35" s="88">
        <v>1</v>
      </c>
      <c r="E35" s="88"/>
      <c r="F35" s="113" t="s">
        <v>230</v>
      </c>
      <c r="G35" s="113"/>
      <c r="H35" s="113"/>
      <c r="I35" s="113"/>
      <c r="J35" s="392"/>
    </row>
    <row r="36" spans="1:10" s="79" customFormat="1" ht="16.5">
      <c r="A36" s="81">
        <v>30</v>
      </c>
      <c r="B36" s="87"/>
      <c r="C36" s="88"/>
      <c r="D36" s="88">
        <v>1</v>
      </c>
      <c r="E36" s="88"/>
      <c r="F36" s="113" t="s">
        <v>283</v>
      </c>
      <c r="G36" s="113">
        <v>116478</v>
      </c>
      <c r="H36" s="113">
        <v>95734</v>
      </c>
      <c r="I36" s="113">
        <f>197178+6062</f>
        <v>203240</v>
      </c>
      <c r="J36" s="392">
        <v>96040</v>
      </c>
    </row>
    <row r="37" spans="1:10" ht="16.5">
      <c r="A37" s="81">
        <v>31</v>
      </c>
      <c r="B37" s="87"/>
      <c r="C37" s="88"/>
      <c r="D37" s="88">
        <v>2</v>
      </c>
      <c r="E37" s="88"/>
      <c r="F37" s="113" t="s">
        <v>231</v>
      </c>
      <c r="G37" s="89"/>
      <c r="H37" s="89"/>
      <c r="I37" s="89"/>
      <c r="J37" s="392"/>
    </row>
    <row r="38" spans="1:10" ht="16.5">
      <c r="A38" s="81">
        <v>32</v>
      </c>
      <c r="B38" s="87"/>
      <c r="C38" s="88"/>
      <c r="D38" s="88"/>
      <c r="E38" s="88"/>
      <c r="F38" s="114" t="s">
        <v>232</v>
      </c>
      <c r="G38" s="89">
        <v>105374</v>
      </c>
      <c r="H38" s="89">
        <v>107595</v>
      </c>
      <c r="I38" s="89">
        <v>107595</v>
      </c>
      <c r="J38" s="392">
        <v>113595</v>
      </c>
    </row>
    <row r="39" spans="1:10" s="108" customFormat="1" ht="18" customHeight="1" thickBot="1">
      <c r="A39" s="81">
        <v>33</v>
      </c>
      <c r="B39" s="104"/>
      <c r="C39" s="105"/>
      <c r="D39" s="105"/>
      <c r="E39" s="105"/>
      <c r="F39" s="115" t="s">
        <v>233</v>
      </c>
      <c r="G39" s="107"/>
      <c r="H39" s="107"/>
      <c r="I39" s="107"/>
      <c r="J39" s="390"/>
    </row>
    <row r="40" spans="1:10" s="102" customFormat="1" ht="39.75" customHeight="1" thickBot="1">
      <c r="A40" s="81">
        <v>34</v>
      </c>
      <c r="B40" s="109"/>
      <c r="C40" s="110"/>
      <c r="D40" s="111"/>
      <c r="E40" s="110"/>
      <c r="F40" s="112" t="s">
        <v>234</v>
      </c>
      <c r="G40" s="112">
        <f>SUM(G33:G34)</f>
        <v>13789744</v>
      </c>
      <c r="H40" s="112">
        <f>SUM(H33:H34)</f>
        <v>22071122</v>
      </c>
      <c r="I40" s="112">
        <f>SUM(I33:I34)</f>
        <v>35167588</v>
      </c>
      <c r="J40" s="391">
        <f>SUM(J33:J34)</f>
        <v>27706184</v>
      </c>
    </row>
    <row r="41" spans="2:10" ht="16.5">
      <c r="B41" s="116"/>
      <c r="C41" s="88"/>
      <c r="D41" s="88"/>
      <c r="E41" s="88"/>
      <c r="F41" s="89"/>
      <c r="G41" s="89">
        <f>+'1.Onbe'!G64-'3.Onki'!G40</f>
        <v>6873658</v>
      </c>
      <c r="H41" s="89">
        <f>+'1.Onbe'!H64-'3.Onki'!H40</f>
        <v>0</v>
      </c>
      <c r="I41" s="89">
        <f>+'1.Onbe'!I64-'3.Onki'!I40</f>
        <v>0</v>
      </c>
      <c r="J41" s="89">
        <f>+'1.Onbe'!J64-'3.Onki'!J40</f>
        <v>0</v>
      </c>
    </row>
    <row r="42" spans="2:9" ht="16.5">
      <c r="B42" s="116"/>
      <c r="C42" s="88"/>
      <c r="D42" s="88"/>
      <c r="E42" s="88"/>
      <c r="F42" s="89"/>
      <c r="G42" s="89"/>
      <c r="H42" s="89"/>
      <c r="I42" s="89"/>
    </row>
    <row r="43" spans="2:9" ht="16.5">
      <c r="B43" s="116"/>
      <c r="C43" s="88"/>
      <c r="D43" s="88"/>
      <c r="E43" s="88"/>
      <c r="F43" s="89"/>
      <c r="G43" s="89"/>
      <c r="H43" s="89"/>
      <c r="I43" s="89"/>
    </row>
    <row r="44" spans="2:9" ht="16.5">
      <c r="B44" s="116"/>
      <c r="C44" s="88"/>
      <c r="D44" s="88"/>
      <c r="E44" s="88"/>
      <c r="F44" s="89"/>
      <c r="G44" s="89"/>
      <c r="H44" s="89"/>
      <c r="I44" s="89"/>
    </row>
    <row r="45" spans="2:9" ht="17.25">
      <c r="B45" s="116"/>
      <c r="C45" s="94"/>
      <c r="D45" s="88"/>
      <c r="E45" s="94"/>
      <c r="F45" s="95"/>
      <c r="G45" s="95"/>
      <c r="H45" s="95"/>
      <c r="I45" s="95"/>
    </row>
    <row r="46" spans="2:9" ht="16.5">
      <c r="B46" s="116"/>
      <c r="C46" s="88"/>
      <c r="D46" s="88"/>
      <c r="E46" s="88"/>
      <c r="F46" s="89"/>
      <c r="G46" s="89"/>
      <c r="H46" s="89"/>
      <c r="I46" s="89"/>
    </row>
    <row r="47" spans="2:9" ht="16.5">
      <c r="B47" s="116"/>
      <c r="C47" s="88"/>
      <c r="D47" s="88"/>
      <c r="E47" s="88"/>
      <c r="F47" s="89"/>
      <c r="G47" s="89"/>
      <c r="H47" s="89"/>
      <c r="I47" s="89"/>
    </row>
    <row r="56" spans="1:5" s="86" customFormat="1" ht="17.25">
      <c r="A56" s="1141"/>
      <c r="B56" s="117"/>
      <c r="C56" s="118"/>
      <c r="D56" s="119"/>
      <c r="E56" s="118"/>
    </row>
    <row r="61" spans="1:5" s="86" customFormat="1" ht="17.25">
      <c r="A61" s="1141"/>
      <c r="B61" s="117"/>
      <c r="C61" s="118"/>
      <c r="D61" s="119"/>
      <c r="E61" s="118"/>
    </row>
    <row r="63" spans="1:5" s="86" customFormat="1" ht="17.25">
      <c r="A63" s="1141"/>
      <c r="B63" s="117"/>
      <c r="C63" s="118"/>
      <c r="D63" s="119"/>
      <c r="E63" s="118"/>
    </row>
    <row r="70" ht="16.5">
      <c r="F70" s="89"/>
    </row>
    <row r="71" ht="16.5">
      <c r="F71" s="89"/>
    </row>
    <row r="72" ht="16.5">
      <c r="F72" s="89"/>
    </row>
    <row r="73" ht="16.5">
      <c r="F73" s="89"/>
    </row>
    <row r="74" ht="16.5">
      <c r="F74" s="89"/>
    </row>
    <row r="75" ht="16.5">
      <c r="F75" s="89"/>
    </row>
    <row r="76" ht="16.5">
      <c r="F76" s="89"/>
    </row>
  </sheetData>
  <sheetProtection/>
  <mergeCells count="3">
    <mergeCell ref="B1:F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0" r:id="rId1"/>
  <headerFooter alignWithMargins="0">
    <oddFooter>&amp;C- 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1152" customWidth="1"/>
    <col min="2" max="2" width="4.125" style="336" customWidth="1"/>
    <col min="3" max="3" width="5.875" style="336" bestFit="1" customWidth="1"/>
    <col min="4" max="4" width="51.75390625" style="336" customWidth="1"/>
    <col min="5" max="5" width="10.00390625" style="336" customWidth="1"/>
    <col min="6" max="6" width="14.00390625" style="336" bestFit="1" customWidth="1"/>
    <col min="7" max="7" width="11.75390625" style="336" customWidth="1"/>
    <col min="8" max="8" width="12.375" style="336" bestFit="1" customWidth="1"/>
    <col min="9" max="9" width="14.00390625" style="336" customWidth="1"/>
    <col min="10" max="11" width="12.75390625" style="336" customWidth="1"/>
    <col min="12" max="12" width="10.75390625" style="336" customWidth="1"/>
    <col min="13" max="13" width="12.75390625" style="337" customWidth="1"/>
    <col min="14" max="14" width="12.75390625" style="338" customWidth="1"/>
    <col min="15" max="16384" width="9.125" style="336" customWidth="1"/>
  </cols>
  <sheetData>
    <row r="1" spans="1:15" ht="18" customHeight="1">
      <c r="A1" s="67"/>
      <c r="B1" s="1214" t="s">
        <v>975</v>
      </c>
      <c r="C1" s="1214"/>
      <c r="D1" s="1214"/>
      <c r="E1" s="50"/>
      <c r="F1" s="50"/>
      <c r="G1" s="50"/>
      <c r="H1" s="50"/>
      <c r="I1" s="50"/>
      <c r="J1" s="50"/>
      <c r="K1" s="50"/>
      <c r="L1" s="50"/>
      <c r="M1" s="51"/>
      <c r="N1" s="59"/>
      <c r="O1" s="50"/>
    </row>
    <row r="2" spans="1:15" ht="18" customHeight="1">
      <c r="A2" s="67"/>
      <c r="B2" s="1215" t="s">
        <v>147</v>
      </c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/>
      <c r="N2" s="1215"/>
      <c r="O2" s="50"/>
    </row>
    <row r="3" spans="1:15" ht="18" customHeight="1">
      <c r="A3" s="67"/>
      <c r="B3" s="1215" t="s">
        <v>661</v>
      </c>
      <c r="C3" s="1215"/>
      <c r="D3" s="1215"/>
      <c r="E3" s="1215"/>
      <c r="F3" s="1215"/>
      <c r="G3" s="1215"/>
      <c r="H3" s="1215"/>
      <c r="I3" s="1215"/>
      <c r="J3" s="1215"/>
      <c r="K3" s="1215"/>
      <c r="L3" s="1215"/>
      <c r="M3" s="1215"/>
      <c r="N3" s="1215"/>
      <c r="O3" s="50"/>
    </row>
    <row r="4" spans="1:15" ht="18" customHeight="1">
      <c r="A4" s="67"/>
      <c r="B4" s="52"/>
      <c r="C4" s="50"/>
      <c r="D4" s="50"/>
      <c r="E4" s="53"/>
      <c r="F4" s="53"/>
      <c r="G4" s="53"/>
      <c r="H4" s="53"/>
      <c r="I4" s="53"/>
      <c r="J4" s="53"/>
      <c r="K4" s="50"/>
      <c r="L4" s="50"/>
      <c r="M4" s="1216" t="s">
        <v>0</v>
      </c>
      <c r="N4" s="1216"/>
      <c r="O4" s="50"/>
    </row>
    <row r="5" spans="1:14" s="63" customFormat="1" ht="18" customHeight="1" thickBot="1">
      <c r="A5" s="67"/>
      <c r="B5" s="63" t="s">
        <v>1</v>
      </c>
      <c r="C5" s="63" t="s">
        <v>3</v>
      </c>
      <c r="D5" s="63" t="s">
        <v>2</v>
      </c>
      <c r="E5" s="143" t="s">
        <v>4</v>
      </c>
      <c r="F5" s="143" t="s">
        <v>5</v>
      </c>
      <c r="G5" s="143" t="s">
        <v>16</v>
      </c>
      <c r="H5" s="143" t="s">
        <v>17</v>
      </c>
      <c r="I5" s="143" t="s">
        <v>18</v>
      </c>
      <c r="J5" s="143" t="s">
        <v>39</v>
      </c>
      <c r="K5" s="63" t="s">
        <v>31</v>
      </c>
      <c r="L5" s="63" t="s">
        <v>24</v>
      </c>
      <c r="M5" s="63" t="s">
        <v>40</v>
      </c>
      <c r="N5" s="63" t="s">
        <v>41</v>
      </c>
    </row>
    <row r="6" spans="1:14" s="52" customFormat="1" ht="30" customHeight="1">
      <c r="A6" s="67"/>
      <c r="B6" s="1217" t="s">
        <v>19</v>
      </c>
      <c r="C6" s="1219" t="s">
        <v>20</v>
      </c>
      <c r="D6" s="1221" t="s">
        <v>6</v>
      </c>
      <c r="E6" s="1223" t="s">
        <v>148</v>
      </c>
      <c r="F6" s="1223"/>
      <c r="G6" s="1223"/>
      <c r="H6" s="1224" t="s">
        <v>149</v>
      </c>
      <c r="I6" s="1224"/>
      <c r="J6" s="1224"/>
      <c r="K6" s="1224" t="s">
        <v>281</v>
      </c>
      <c r="L6" s="1224" t="s">
        <v>150</v>
      </c>
      <c r="M6" s="1224"/>
      <c r="N6" s="1207" t="s">
        <v>151</v>
      </c>
    </row>
    <row r="7" spans="1:15" ht="60.75" thickBot="1">
      <c r="A7" s="67"/>
      <c r="B7" s="1218"/>
      <c r="C7" s="1220"/>
      <c r="D7" s="1222"/>
      <c r="E7" s="1106" t="s">
        <v>152</v>
      </c>
      <c r="F7" s="1106" t="s">
        <v>153</v>
      </c>
      <c r="G7" s="1106" t="s">
        <v>154</v>
      </c>
      <c r="H7" s="1106" t="s">
        <v>155</v>
      </c>
      <c r="I7" s="1106" t="s">
        <v>156</v>
      </c>
      <c r="J7" s="1106" t="s">
        <v>157</v>
      </c>
      <c r="K7" s="1225"/>
      <c r="L7" s="1106" t="s">
        <v>134</v>
      </c>
      <c r="M7" s="54" t="s">
        <v>473</v>
      </c>
      <c r="N7" s="1208"/>
      <c r="O7" s="50"/>
    </row>
    <row r="8" spans="1:14" s="55" customFormat="1" ht="22.5" customHeight="1">
      <c r="A8" s="67">
        <v>1</v>
      </c>
      <c r="B8" s="394">
        <v>1</v>
      </c>
      <c r="C8" s="395"/>
      <c r="D8" s="475" t="s">
        <v>339</v>
      </c>
      <c r="E8" s="396"/>
      <c r="F8" s="396"/>
      <c r="G8" s="396"/>
      <c r="H8" s="396"/>
      <c r="I8" s="396"/>
      <c r="J8" s="396"/>
      <c r="K8" s="396"/>
      <c r="L8" s="396"/>
      <c r="M8" s="397"/>
      <c r="N8" s="430"/>
    </row>
    <row r="9" spans="1:14" s="55" customFormat="1" ht="18" customHeight="1">
      <c r="A9" s="67">
        <v>2</v>
      </c>
      <c r="B9" s="399"/>
      <c r="C9" s="400"/>
      <c r="D9" s="401" t="s">
        <v>377</v>
      </c>
      <c r="E9" s="134"/>
      <c r="F9" s="134"/>
      <c r="G9" s="134"/>
      <c r="H9" s="134"/>
      <c r="I9" s="134"/>
      <c r="J9" s="134"/>
      <c r="K9" s="134"/>
      <c r="L9" s="134"/>
      <c r="M9" s="177"/>
      <c r="N9" s="427"/>
    </row>
    <row r="10" spans="1:15" ht="18" customHeight="1">
      <c r="A10" s="67">
        <v>3</v>
      </c>
      <c r="B10" s="402"/>
      <c r="C10" s="403"/>
      <c r="D10" s="404" t="s">
        <v>336</v>
      </c>
      <c r="E10" s="134">
        <v>4458</v>
      </c>
      <c r="F10" s="134"/>
      <c r="G10" s="134"/>
      <c r="H10" s="134"/>
      <c r="I10" s="134"/>
      <c r="J10" s="134"/>
      <c r="K10" s="134"/>
      <c r="L10" s="134">
        <v>204935</v>
      </c>
      <c r="M10" s="177">
        <v>138149</v>
      </c>
      <c r="N10" s="427">
        <f>SUM(E10:L10)</f>
        <v>209393</v>
      </c>
      <c r="O10" s="50"/>
    </row>
    <row r="11" spans="1:14" s="170" customFormat="1" ht="22.5" customHeight="1">
      <c r="A11" s="67">
        <v>4</v>
      </c>
      <c r="B11" s="399">
        <v>2</v>
      </c>
      <c r="C11" s="400"/>
      <c r="D11" s="476" t="s">
        <v>472</v>
      </c>
      <c r="E11" s="411"/>
      <c r="F11" s="411"/>
      <c r="G11" s="411"/>
      <c r="H11" s="411"/>
      <c r="I11" s="411"/>
      <c r="J11" s="411"/>
      <c r="K11" s="411"/>
      <c r="L11" s="411"/>
      <c r="M11" s="412"/>
      <c r="N11" s="413"/>
    </row>
    <row r="12" spans="1:14" s="170" customFormat="1" ht="18" customHeight="1">
      <c r="A12" s="67">
        <v>5</v>
      </c>
      <c r="B12" s="399"/>
      <c r="C12" s="400"/>
      <c r="D12" s="401" t="s">
        <v>337</v>
      </c>
      <c r="E12" s="411"/>
      <c r="F12" s="411"/>
      <c r="G12" s="411"/>
      <c r="H12" s="411"/>
      <c r="I12" s="411"/>
      <c r="J12" s="411"/>
      <c r="K12" s="411"/>
      <c r="L12" s="411"/>
      <c r="M12" s="412"/>
      <c r="N12" s="413"/>
    </row>
    <row r="13" spans="1:14" s="58" customFormat="1" ht="18" customHeight="1">
      <c r="A13" s="67">
        <v>6</v>
      </c>
      <c r="B13" s="402"/>
      <c r="C13" s="403"/>
      <c r="D13" s="404" t="s">
        <v>336</v>
      </c>
      <c r="E13" s="134">
        <v>10813</v>
      </c>
      <c r="F13" s="134"/>
      <c r="G13" s="134"/>
      <c r="H13" s="134"/>
      <c r="I13" s="134"/>
      <c r="J13" s="134"/>
      <c r="K13" s="134"/>
      <c r="L13" s="134">
        <v>345515</v>
      </c>
      <c r="M13" s="177">
        <v>259748</v>
      </c>
      <c r="N13" s="427">
        <f>SUM(E13:L13)</f>
        <v>356328</v>
      </c>
    </row>
    <row r="14" spans="1:14" s="169" customFormat="1" ht="22.5" customHeight="1">
      <c r="A14" s="67">
        <v>7</v>
      </c>
      <c r="B14" s="399">
        <v>3</v>
      </c>
      <c r="C14" s="400"/>
      <c r="D14" s="476" t="s">
        <v>284</v>
      </c>
      <c r="E14" s="411"/>
      <c r="F14" s="411"/>
      <c r="G14" s="411"/>
      <c r="H14" s="411"/>
      <c r="I14" s="411"/>
      <c r="J14" s="411"/>
      <c r="K14" s="411"/>
      <c r="L14" s="411"/>
      <c r="M14" s="412"/>
      <c r="N14" s="413"/>
    </row>
    <row r="15" spans="1:14" s="55" customFormat="1" ht="18" customHeight="1">
      <c r="A15" s="67">
        <v>8</v>
      </c>
      <c r="B15" s="402"/>
      <c r="C15" s="403"/>
      <c r="D15" s="404" t="s">
        <v>159</v>
      </c>
      <c r="E15" s="414"/>
      <c r="F15" s="414"/>
      <c r="G15" s="414"/>
      <c r="H15" s="414"/>
      <c r="I15" s="414"/>
      <c r="J15" s="414"/>
      <c r="K15" s="414"/>
      <c r="L15" s="414"/>
      <c r="M15" s="415"/>
      <c r="N15" s="431"/>
    </row>
    <row r="16" spans="1:15" ht="18" customHeight="1">
      <c r="A16" s="67">
        <v>9</v>
      </c>
      <c r="B16" s="402"/>
      <c r="C16" s="403"/>
      <c r="D16" s="404" t="s">
        <v>336</v>
      </c>
      <c r="E16" s="134">
        <v>17490</v>
      </c>
      <c r="F16" s="134"/>
      <c r="G16" s="134"/>
      <c r="H16" s="134"/>
      <c r="I16" s="134"/>
      <c r="J16" s="134"/>
      <c r="K16" s="134"/>
      <c r="L16" s="134">
        <v>407750</v>
      </c>
      <c r="M16" s="177">
        <v>346182</v>
      </c>
      <c r="N16" s="427">
        <f>SUM(E16:L16)</f>
        <v>425240</v>
      </c>
      <c r="O16" s="50"/>
    </row>
    <row r="17" spans="1:14" s="170" customFormat="1" ht="22.5" customHeight="1">
      <c r="A17" s="67">
        <v>10</v>
      </c>
      <c r="B17" s="399">
        <v>4</v>
      </c>
      <c r="C17" s="400"/>
      <c r="D17" s="477" t="s">
        <v>285</v>
      </c>
      <c r="E17" s="411"/>
      <c r="F17" s="411"/>
      <c r="G17" s="411"/>
      <c r="H17" s="411"/>
      <c r="I17" s="411"/>
      <c r="J17" s="411"/>
      <c r="K17" s="411"/>
      <c r="L17" s="411"/>
      <c r="M17" s="412"/>
      <c r="N17" s="413"/>
    </row>
    <row r="18" spans="1:14" s="169" customFormat="1" ht="18" customHeight="1">
      <c r="A18" s="67">
        <v>11</v>
      </c>
      <c r="B18" s="402"/>
      <c r="C18" s="403"/>
      <c r="D18" s="404" t="s">
        <v>160</v>
      </c>
      <c r="E18" s="414"/>
      <c r="F18" s="414"/>
      <c r="G18" s="414"/>
      <c r="H18" s="414"/>
      <c r="I18" s="414"/>
      <c r="J18" s="414"/>
      <c r="K18" s="414"/>
      <c r="L18" s="414"/>
      <c r="M18" s="415"/>
      <c r="N18" s="431"/>
    </row>
    <row r="19" spans="1:14" s="55" customFormat="1" ht="18" customHeight="1">
      <c r="A19" s="67">
        <v>12</v>
      </c>
      <c r="B19" s="402"/>
      <c r="C19" s="403"/>
      <c r="D19" s="404" t="s">
        <v>336</v>
      </c>
      <c r="E19" s="134">
        <v>13993</v>
      </c>
      <c r="F19" s="134"/>
      <c r="G19" s="134"/>
      <c r="H19" s="134"/>
      <c r="I19" s="134"/>
      <c r="J19" s="134"/>
      <c r="K19" s="134"/>
      <c r="L19" s="134">
        <v>296535</v>
      </c>
      <c r="M19" s="177">
        <v>239376</v>
      </c>
      <c r="N19" s="427">
        <f>SUM(E19:L19)</f>
        <v>310528</v>
      </c>
    </row>
    <row r="20" spans="1:14" s="58" customFormat="1" ht="22.5" customHeight="1">
      <c r="A20" s="67">
        <v>13</v>
      </c>
      <c r="B20" s="399">
        <v>5</v>
      </c>
      <c r="C20" s="400"/>
      <c r="D20" s="477" t="s">
        <v>286</v>
      </c>
      <c r="E20" s="411"/>
      <c r="F20" s="411"/>
      <c r="G20" s="411"/>
      <c r="H20" s="411"/>
      <c r="I20" s="411"/>
      <c r="J20" s="411"/>
      <c r="K20" s="411"/>
      <c r="L20" s="411"/>
      <c r="M20" s="412"/>
      <c r="N20" s="413"/>
    </row>
    <row r="21" spans="1:14" s="170" customFormat="1" ht="18" customHeight="1">
      <c r="A21" s="67">
        <v>14</v>
      </c>
      <c r="B21" s="402"/>
      <c r="C21" s="403"/>
      <c r="D21" s="404" t="s">
        <v>161</v>
      </c>
      <c r="E21" s="414"/>
      <c r="F21" s="414"/>
      <c r="G21" s="414"/>
      <c r="H21" s="414"/>
      <c r="I21" s="414"/>
      <c r="J21" s="414"/>
      <c r="K21" s="414"/>
      <c r="L21" s="414"/>
      <c r="M21" s="415"/>
      <c r="N21" s="431"/>
    </row>
    <row r="22" spans="1:14" s="169" customFormat="1" ht="18" customHeight="1">
      <c r="A22" s="67">
        <v>15</v>
      </c>
      <c r="B22" s="402"/>
      <c r="C22" s="403"/>
      <c r="D22" s="404" t="s">
        <v>336</v>
      </c>
      <c r="E22" s="134">
        <v>15663</v>
      </c>
      <c r="F22" s="134"/>
      <c r="G22" s="134"/>
      <c r="H22" s="134"/>
      <c r="I22" s="134"/>
      <c r="J22" s="134"/>
      <c r="K22" s="134">
        <v>500</v>
      </c>
      <c r="L22" s="134">
        <v>322898</v>
      </c>
      <c r="M22" s="177">
        <v>233271</v>
      </c>
      <c r="N22" s="427">
        <f>SUM(E22:L22)</f>
        <v>339061</v>
      </c>
    </row>
    <row r="23" spans="1:14" s="58" customFormat="1" ht="22.5" customHeight="1">
      <c r="A23" s="67">
        <v>16</v>
      </c>
      <c r="B23" s="399">
        <v>6</v>
      </c>
      <c r="C23" s="400"/>
      <c r="D23" s="477" t="s">
        <v>287</v>
      </c>
      <c r="E23" s="411"/>
      <c r="F23" s="411"/>
      <c r="G23" s="411"/>
      <c r="H23" s="411"/>
      <c r="I23" s="411"/>
      <c r="J23" s="411"/>
      <c r="K23" s="411"/>
      <c r="L23" s="411"/>
      <c r="M23" s="412"/>
      <c r="N23" s="413"/>
    </row>
    <row r="24" spans="1:14" s="58" customFormat="1" ht="18" customHeight="1">
      <c r="A24" s="67">
        <v>17</v>
      </c>
      <c r="B24" s="402"/>
      <c r="C24" s="403"/>
      <c r="D24" s="404" t="s">
        <v>162</v>
      </c>
      <c r="E24" s="414"/>
      <c r="F24" s="414"/>
      <c r="G24" s="414"/>
      <c r="H24" s="414"/>
      <c r="I24" s="414"/>
      <c r="J24" s="414"/>
      <c r="K24" s="414"/>
      <c r="L24" s="414"/>
      <c r="M24" s="415"/>
      <c r="N24" s="431"/>
    </row>
    <row r="25" spans="1:14" s="170" customFormat="1" ht="18" customHeight="1">
      <c r="A25" s="67">
        <v>18</v>
      </c>
      <c r="B25" s="402"/>
      <c r="C25" s="403"/>
      <c r="D25" s="404" t="s">
        <v>336</v>
      </c>
      <c r="E25" s="134">
        <v>3794</v>
      </c>
      <c r="F25" s="134"/>
      <c r="G25" s="134"/>
      <c r="H25" s="134"/>
      <c r="I25" s="134"/>
      <c r="J25" s="134"/>
      <c r="K25" s="134"/>
      <c r="L25" s="134">
        <v>161890</v>
      </c>
      <c r="M25" s="177">
        <v>114171</v>
      </c>
      <c r="N25" s="427">
        <f>SUM(E25:L25)</f>
        <v>165684</v>
      </c>
    </row>
    <row r="26" spans="1:15" ht="18" customHeight="1">
      <c r="A26" s="67">
        <v>19</v>
      </c>
      <c r="B26" s="405"/>
      <c r="C26" s="406">
        <v>1</v>
      </c>
      <c r="D26" s="407" t="s">
        <v>158</v>
      </c>
      <c r="E26" s="408"/>
      <c r="F26" s="408"/>
      <c r="G26" s="408"/>
      <c r="H26" s="408"/>
      <c r="I26" s="408"/>
      <c r="J26" s="408"/>
      <c r="K26" s="408"/>
      <c r="L26" s="408"/>
      <c r="M26" s="409"/>
      <c r="N26" s="410"/>
      <c r="O26" s="50"/>
    </row>
    <row r="27" spans="1:15" ht="18" customHeight="1" thickBot="1">
      <c r="A27" s="67">
        <v>20</v>
      </c>
      <c r="B27" s="405"/>
      <c r="C27" s="416"/>
      <c r="D27" s="417" t="s">
        <v>336</v>
      </c>
      <c r="E27" s="418"/>
      <c r="F27" s="418">
        <v>2245</v>
      </c>
      <c r="G27" s="418"/>
      <c r="H27" s="418"/>
      <c r="I27" s="418"/>
      <c r="J27" s="418"/>
      <c r="K27" s="418"/>
      <c r="L27" s="418"/>
      <c r="M27" s="419"/>
      <c r="N27" s="432">
        <f>SUM(E27:L27)</f>
        <v>2245</v>
      </c>
      <c r="O27" s="50"/>
    </row>
    <row r="28" spans="1:14" s="58" customFormat="1" ht="36" customHeight="1" thickBot="1" thickTop="1">
      <c r="A28" s="67">
        <v>21</v>
      </c>
      <c r="B28" s="402"/>
      <c r="C28" s="687"/>
      <c r="D28" s="688" t="s">
        <v>163</v>
      </c>
      <c r="E28" s="689">
        <f>SUM(E27,E25,E22,E19,E16,E13,E10)</f>
        <v>66211</v>
      </c>
      <c r="F28" s="689">
        <f aca="true" t="shared" si="0" ref="F28:M28">SUM(F27,F25,F22,F19,F16,F13,F10)</f>
        <v>2245</v>
      </c>
      <c r="G28" s="689">
        <f t="shared" si="0"/>
        <v>0</v>
      </c>
      <c r="H28" s="689">
        <f t="shared" si="0"/>
        <v>0</v>
      </c>
      <c r="I28" s="689">
        <f t="shared" si="0"/>
        <v>0</v>
      </c>
      <c r="J28" s="689">
        <f t="shared" si="0"/>
        <v>0</v>
      </c>
      <c r="K28" s="689">
        <f t="shared" si="0"/>
        <v>500</v>
      </c>
      <c r="L28" s="689">
        <f t="shared" si="0"/>
        <v>1739523</v>
      </c>
      <c r="M28" s="688">
        <f t="shared" si="0"/>
        <v>1330897</v>
      </c>
      <c r="N28" s="690">
        <f>SUM(E28:L28)</f>
        <v>1808479</v>
      </c>
    </row>
    <row r="29" spans="1:14" s="55" customFormat="1" ht="22.5" customHeight="1" thickTop="1">
      <c r="A29" s="67">
        <v>22</v>
      </c>
      <c r="B29" s="420">
        <v>7</v>
      </c>
      <c r="C29" s="421"/>
      <c r="D29" s="480" t="s">
        <v>442</v>
      </c>
      <c r="E29" s="422"/>
      <c r="F29" s="422"/>
      <c r="G29" s="422"/>
      <c r="H29" s="422"/>
      <c r="I29" s="422"/>
      <c r="J29" s="422"/>
      <c r="K29" s="422"/>
      <c r="L29" s="422"/>
      <c r="M29" s="423"/>
      <c r="N29" s="424"/>
    </row>
    <row r="30" spans="1:15" s="59" customFormat="1" ht="18" customHeight="1">
      <c r="A30" s="67">
        <v>23</v>
      </c>
      <c r="B30" s="402"/>
      <c r="C30" s="403"/>
      <c r="D30" s="404" t="s">
        <v>336</v>
      </c>
      <c r="E30" s="408">
        <v>19344</v>
      </c>
      <c r="F30" s="408">
        <v>1445</v>
      </c>
      <c r="G30" s="408"/>
      <c r="H30" s="408"/>
      <c r="I30" s="408"/>
      <c r="J30" s="408"/>
      <c r="K30" s="408"/>
      <c r="L30" s="408">
        <v>862197</v>
      </c>
      <c r="M30" s="409">
        <v>524297</v>
      </c>
      <c r="N30" s="410">
        <f>SUM(E30:L30)</f>
        <v>882986</v>
      </c>
      <c r="O30" s="50"/>
    </row>
    <row r="31" spans="1:15" s="337" customFormat="1" ht="18" customHeight="1">
      <c r="A31" s="67">
        <v>24</v>
      </c>
      <c r="B31" s="399"/>
      <c r="C31" s="400">
        <v>1</v>
      </c>
      <c r="D31" s="426" t="s">
        <v>673</v>
      </c>
      <c r="E31" s="134"/>
      <c r="F31" s="134"/>
      <c r="G31" s="134"/>
      <c r="H31" s="134"/>
      <c r="I31" s="134"/>
      <c r="J31" s="134"/>
      <c r="K31" s="134"/>
      <c r="L31" s="134"/>
      <c r="M31" s="177"/>
      <c r="N31" s="427"/>
      <c r="O31" s="51"/>
    </row>
    <row r="32" spans="1:15" s="337" customFormat="1" ht="18" customHeight="1">
      <c r="A32" s="67">
        <v>25</v>
      </c>
      <c r="B32" s="405"/>
      <c r="C32" s="406"/>
      <c r="D32" s="407" t="s">
        <v>336</v>
      </c>
      <c r="E32" s="411"/>
      <c r="F32" s="411"/>
      <c r="G32" s="411"/>
      <c r="H32" s="411"/>
      <c r="I32" s="411"/>
      <c r="J32" s="411"/>
      <c r="K32" s="411">
        <v>10080</v>
      </c>
      <c r="L32" s="411"/>
      <c r="M32" s="412"/>
      <c r="N32" s="413">
        <f>SUM(E32:L32)</f>
        <v>10080</v>
      </c>
      <c r="O32" s="51"/>
    </row>
    <row r="33" spans="1:15" s="339" customFormat="1" ht="22.5" customHeight="1">
      <c r="A33" s="67">
        <v>26</v>
      </c>
      <c r="B33" s="399">
        <v>8</v>
      </c>
      <c r="C33" s="400"/>
      <c r="D33" s="477" t="s">
        <v>130</v>
      </c>
      <c r="E33" s="408"/>
      <c r="F33" s="408"/>
      <c r="G33" s="408"/>
      <c r="H33" s="408"/>
      <c r="I33" s="408"/>
      <c r="J33" s="408"/>
      <c r="K33" s="408"/>
      <c r="L33" s="408"/>
      <c r="M33" s="409"/>
      <c r="N33" s="410"/>
      <c r="O33" s="55"/>
    </row>
    <row r="34" spans="1:14" s="58" customFormat="1" ht="18" customHeight="1">
      <c r="A34" s="67">
        <v>27</v>
      </c>
      <c r="B34" s="402"/>
      <c r="C34" s="403"/>
      <c r="D34" s="404" t="s">
        <v>336</v>
      </c>
      <c r="E34" s="408">
        <v>13500</v>
      </c>
      <c r="F34" s="408"/>
      <c r="G34" s="408"/>
      <c r="H34" s="408"/>
      <c r="I34" s="408"/>
      <c r="J34" s="408"/>
      <c r="K34" s="408"/>
      <c r="L34" s="408">
        <v>53325</v>
      </c>
      <c r="M34" s="409">
        <v>22000</v>
      </c>
      <c r="N34" s="410">
        <f>SUM(E34:L34)</f>
        <v>66825</v>
      </c>
    </row>
    <row r="35" spans="1:15" s="59" customFormat="1" ht="18" customHeight="1">
      <c r="A35" s="67">
        <v>28</v>
      </c>
      <c r="B35" s="399"/>
      <c r="C35" s="400">
        <v>1</v>
      </c>
      <c r="D35" s="426" t="s">
        <v>158</v>
      </c>
      <c r="E35" s="134"/>
      <c r="F35" s="134"/>
      <c r="G35" s="134"/>
      <c r="H35" s="134"/>
      <c r="I35" s="134"/>
      <c r="J35" s="134"/>
      <c r="K35" s="134"/>
      <c r="L35" s="134"/>
      <c r="M35" s="177"/>
      <c r="N35" s="427"/>
      <c r="O35" s="50"/>
    </row>
    <row r="36" spans="1:15" s="59" customFormat="1" ht="18" customHeight="1">
      <c r="A36" s="67">
        <v>29</v>
      </c>
      <c r="B36" s="405"/>
      <c r="C36" s="416"/>
      <c r="D36" s="417" t="s">
        <v>336</v>
      </c>
      <c r="E36" s="418"/>
      <c r="F36" s="418"/>
      <c r="G36" s="418"/>
      <c r="H36" s="418"/>
      <c r="I36" s="418"/>
      <c r="J36" s="418"/>
      <c r="K36" s="418"/>
      <c r="L36" s="418"/>
      <c r="M36" s="419"/>
      <c r="N36" s="432">
        <f>SUM(E36:L36)</f>
        <v>0</v>
      </c>
      <c r="O36" s="50"/>
    </row>
    <row r="37" spans="1:15" s="339" customFormat="1" ht="22.5" customHeight="1">
      <c r="A37" s="67">
        <v>30</v>
      </c>
      <c r="B37" s="399">
        <v>9</v>
      </c>
      <c r="C37" s="400"/>
      <c r="D37" s="477" t="s">
        <v>704</v>
      </c>
      <c r="E37" s="408"/>
      <c r="F37" s="408"/>
      <c r="G37" s="408"/>
      <c r="H37" s="408"/>
      <c r="I37" s="408"/>
      <c r="J37" s="408"/>
      <c r="K37" s="408"/>
      <c r="L37" s="408"/>
      <c r="M37" s="409"/>
      <c r="N37" s="410"/>
      <c r="O37" s="55"/>
    </row>
    <row r="38" spans="1:14" s="58" customFormat="1" ht="18" customHeight="1">
      <c r="A38" s="67">
        <v>31</v>
      </c>
      <c r="B38" s="402"/>
      <c r="C38" s="403"/>
      <c r="D38" s="404" t="s">
        <v>336</v>
      </c>
      <c r="E38" s="408">
        <v>1800</v>
      </c>
      <c r="F38" s="408"/>
      <c r="G38" s="408"/>
      <c r="H38" s="408"/>
      <c r="I38" s="408"/>
      <c r="J38" s="408"/>
      <c r="K38" s="408"/>
      <c r="L38" s="408">
        <v>234900</v>
      </c>
      <c r="M38" s="409">
        <v>138057</v>
      </c>
      <c r="N38" s="410">
        <f>SUM(E38:L38)</f>
        <v>236700</v>
      </c>
    </row>
    <row r="39" spans="1:15" s="59" customFormat="1" ht="18" customHeight="1">
      <c r="A39" s="67">
        <v>32</v>
      </c>
      <c r="B39" s="399"/>
      <c r="C39" s="400">
        <v>1</v>
      </c>
      <c r="D39" s="426" t="s">
        <v>158</v>
      </c>
      <c r="E39" s="134"/>
      <c r="F39" s="134"/>
      <c r="G39" s="134"/>
      <c r="H39" s="134"/>
      <c r="I39" s="134"/>
      <c r="J39" s="134"/>
      <c r="K39" s="134"/>
      <c r="L39" s="134"/>
      <c r="M39" s="177"/>
      <c r="N39" s="427"/>
      <c r="O39" s="50"/>
    </row>
    <row r="40" spans="1:15" s="59" customFormat="1" ht="18" customHeight="1" thickBot="1">
      <c r="A40" s="67">
        <v>33</v>
      </c>
      <c r="B40" s="405"/>
      <c r="C40" s="416"/>
      <c r="D40" s="417" t="s">
        <v>336</v>
      </c>
      <c r="E40" s="418"/>
      <c r="F40" s="418">
        <v>179</v>
      </c>
      <c r="G40" s="418"/>
      <c r="H40" s="418"/>
      <c r="I40" s="418"/>
      <c r="J40" s="418"/>
      <c r="K40" s="418">
        <v>90</v>
      </c>
      <c r="L40" s="418"/>
      <c r="M40" s="419"/>
      <c r="N40" s="432">
        <f>SUM(E40:L40)</f>
        <v>269</v>
      </c>
      <c r="O40" s="50"/>
    </row>
    <row r="41" spans="1:14" s="58" customFormat="1" ht="36" customHeight="1" thickBot="1" thickTop="1">
      <c r="A41" s="67">
        <v>34</v>
      </c>
      <c r="B41" s="402"/>
      <c r="C41" s="687"/>
      <c r="D41" s="688" t="s">
        <v>164</v>
      </c>
      <c r="E41" s="689">
        <f>SUM(E36,E34,E30,E32,E38,E40)</f>
        <v>34644</v>
      </c>
      <c r="F41" s="689">
        <f aca="true" t="shared" si="1" ref="F41:N41">SUM(F36,F34,F30,F32,F38,F40)</f>
        <v>1624</v>
      </c>
      <c r="G41" s="689">
        <f t="shared" si="1"/>
        <v>0</v>
      </c>
      <c r="H41" s="689">
        <f t="shared" si="1"/>
        <v>0</v>
      </c>
      <c r="I41" s="689">
        <f t="shared" si="1"/>
        <v>0</v>
      </c>
      <c r="J41" s="689">
        <f t="shared" si="1"/>
        <v>0</v>
      </c>
      <c r="K41" s="689">
        <f t="shared" si="1"/>
        <v>10170</v>
      </c>
      <c r="L41" s="689">
        <f t="shared" si="1"/>
        <v>1150422</v>
      </c>
      <c r="M41" s="689">
        <f t="shared" si="1"/>
        <v>684354</v>
      </c>
      <c r="N41" s="690">
        <f t="shared" si="1"/>
        <v>1196860</v>
      </c>
    </row>
    <row r="42" spans="1:15" s="51" customFormat="1" ht="22.5" customHeight="1" thickTop="1">
      <c r="A42" s="67">
        <v>35</v>
      </c>
      <c r="B42" s="420">
        <v>10</v>
      </c>
      <c r="C42" s="421"/>
      <c r="D42" s="478" t="s">
        <v>715</v>
      </c>
      <c r="E42" s="434"/>
      <c r="F42" s="434"/>
      <c r="G42" s="434"/>
      <c r="H42" s="434"/>
      <c r="I42" s="434"/>
      <c r="J42" s="434"/>
      <c r="K42" s="434"/>
      <c r="L42" s="434"/>
      <c r="M42" s="435"/>
      <c r="N42" s="436"/>
      <c r="O42" s="50"/>
    </row>
    <row r="43" spans="1:15" s="59" customFormat="1" ht="18" customHeight="1">
      <c r="A43" s="67">
        <v>36</v>
      </c>
      <c r="B43" s="402"/>
      <c r="C43" s="403"/>
      <c r="D43" s="404" t="s">
        <v>336</v>
      </c>
      <c r="E43" s="408">
        <v>39584</v>
      </c>
      <c r="F43" s="408"/>
      <c r="G43" s="408"/>
      <c r="H43" s="408"/>
      <c r="I43" s="408"/>
      <c r="J43" s="408"/>
      <c r="K43" s="408"/>
      <c r="L43" s="408">
        <v>174961</v>
      </c>
      <c r="M43" s="409"/>
      <c r="N43" s="410">
        <f>SUM(E43:L43)</f>
        <v>214545</v>
      </c>
      <c r="O43" s="50"/>
    </row>
    <row r="44" spans="1:15" s="59" customFormat="1" ht="22.5" customHeight="1">
      <c r="A44" s="67">
        <v>37</v>
      </c>
      <c r="B44" s="399">
        <v>11</v>
      </c>
      <c r="C44" s="400"/>
      <c r="D44" s="477" t="s">
        <v>671</v>
      </c>
      <c r="E44" s="408"/>
      <c r="F44" s="408"/>
      <c r="G44" s="408"/>
      <c r="H44" s="408"/>
      <c r="I44" s="408"/>
      <c r="J44" s="408"/>
      <c r="K44" s="408"/>
      <c r="L44" s="408"/>
      <c r="M44" s="409"/>
      <c r="N44" s="410"/>
      <c r="O44" s="50"/>
    </row>
    <row r="45" spans="1:15" s="59" customFormat="1" ht="18" customHeight="1">
      <c r="A45" s="67">
        <v>38</v>
      </c>
      <c r="B45" s="402"/>
      <c r="C45" s="403"/>
      <c r="D45" s="404" t="s">
        <v>336</v>
      </c>
      <c r="E45" s="408">
        <v>7001</v>
      </c>
      <c r="F45" s="408">
        <v>800</v>
      </c>
      <c r="G45" s="408"/>
      <c r="H45" s="408"/>
      <c r="I45" s="408">
        <v>2900</v>
      </c>
      <c r="J45" s="408"/>
      <c r="K45" s="408"/>
      <c r="L45" s="408">
        <v>114784</v>
      </c>
      <c r="M45" s="409"/>
      <c r="N45" s="410">
        <f>SUM(E45:L45)</f>
        <v>125485</v>
      </c>
      <c r="O45" s="50"/>
    </row>
    <row r="46" spans="1:14" s="169" customFormat="1" ht="22.5" customHeight="1">
      <c r="A46" s="67">
        <v>39</v>
      </c>
      <c r="B46" s="399">
        <v>12</v>
      </c>
      <c r="C46" s="400"/>
      <c r="D46" s="479" t="s">
        <v>26</v>
      </c>
      <c r="E46" s="411"/>
      <c r="F46" s="411"/>
      <c r="G46" s="411"/>
      <c r="H46" s="411"/>
      <c r="I46" s="411"/>
      <c r="J46" s="411"/>
      <c r="K46" s="411"/>
      <c r="L46" s="411"/>
      <c r="M46" s="412"/>
      <c r="N46" s="413"/>
    </row>
    <row r="47" spans="1:14" s="55" customFormat="1" ht="18" customHeight="1">
      <c r="A47" s="67">
        <v>40</v>
      </c>
      <c r="B47" s="402"/>
      <c r="C47" s="403"/>
      <c r="D47" s="404" t="s">
        <v>336</v>
      </c>
      <c r="E47" s="408">
        <v>21200</v>
      </c>
      <c r="F47" s="408"/>
      <c r="G47" s="408"/>
      <c r="H47" s="408"/>
      <c r="I47" s="408"/>
      <c r="J47" s="408"/>
      <c r="K47" s="408"/>
      <c r="L47" s="408">
        <v>382006</v>
      </c>
      <c r="M47" s="409">
        <v>289904</v>
      </c>
      <c r="N47" s="410">
        <f>SUM(E47:L47)</f>
        <v>403206</v>
      </c>
    </row>
    <row r="48" spans="1:14" s="169" customFormat="1" ht="18" customHeight="1">
      <c r="A48" s="67">
        <v>41</v>
      </c>
      <c r="B48" s="402"/>
      <c r="C48" s="403">
        <v>1</v>
      </c>
      <c r="D48" s="407" t="s">
        <v>158</v>
      </c>
      <c r="E48" s="408"/>
      <c r="F48" s="408"/>
      <c r="G48" s="408"/>
      <c r="H48" s="408"/>
      <c r="I48" s="408"/>
      <c r="J48" s="408"/>
      <c r="K48" s="408"/>
      <c r="L48" s="408"/>
      <c r="M48" s="409"/>
      <c r="N48" s="410"/>
    </row>
    <row r="49" spans="1:15" ht="18" customHeight="1">
      <c r="A49" s="67">
        <v>42</v>
      </c>
      <c r="B49" s="405"/>
      <c r="C49" s="406"/>
      <c r="D49" s="407" t="s">
        <v>336</v>
      </c>
      <c r="E49" s="411"/>
      <c r="F49" s="411"/>
      <c r="G49" s="411"/>
      <c r="H49" s="411"/>
      <c r="I49" s="411"/>
      <c r="J49" s="411"/>
      <c r="K49" s="411"/>
      <c r="L49" s="411"/>
      <c r="M49" s="412"/>
      <c r="N49" s="413">
        <f>SUM(E49:L49)</f>
        <v>0</v>
      </c>
      <c r="O49" s="50"/>
    </row>
    <row r="50" spans="1:14" s="169" customFormat="1" ht="22.5" customHeight="1">
      <c r="A50" s="67">
        <v>43</v>
      </c>
      <c r="B50" s="399">
        <v>13</v>
      </c>
      <c r="C50" s="400"/>
      <c r="D50" s="479" t="s">
        <v>36</v>
      </c>
      <c r="E50" s="411"/>
      <c r="F50" s="411"/>
      <c r="G50" s="411"/>
      <c r="H50" s="411"/>
      <c r="I50" s="411"/>
      <c r="J50" s="411"/>
      <c r="K50" s="411"/>
      <c r="L50" s="411"/>
      <c r="M50" s="412"/>
      <c r="N50" s="413"/>
    </row>
    <row r="51" spans="1:14" s="55" customFormat="1" ht="18" customHeight="1">
      <c r="A51" s="67">
        <v>44</v>
      </c>
      <c r="B51" s="402"/>
      <c r="C51" s="403"/>
      <c r="D51" s="404" t="s">
        <v>336</v>
      </c>
      <c r="E51" s="408">
        <v>113894</v>
      </c>
      <c r="F51" s="408">
        <v>350</v>
      </c>
      <c r="G51" s="408"/>
      <c r="H51" s="408"/>
      <c r="I51" s="408"/>
      <c r="J51" s="408"/>
      <c r="K51" s="408">
        <v>17668</v>
      </c>
      <c r="L51" s="408">
        <v>200438</v>
      </c>
      <c r="M51" s="409">
        <v>117500</v>
      </c>
      <c r="N51" s="410">
        <f>SUM(E51:L51)</f>
        <v>332350</v>
      </c>
    </row>
    <row r="52" spans="1:14" s="169" customFormat="1" ht="18" customHeight="1">
      <c r="A52" s="67">
        <v>45</v>
      </c>
      <c r="B52" s="399"/>
      <c r="C52" s="400">
        <v>1</v>
      </c>
      <c r="D52" s="426" t="s">
        <v>158</v>
      </c>
      <c r="E52" s="428"/>
      <c r="F52" s="428"/>
      <c r="G52" s="428"/>
      <c r="H52" s="428"/>
      <c r="I52" s="428"/>
      <c r="J52" s="428"/>
      <c r="K52" s="134"/>
      <c r="L52" s="134"/>
      <c r="M52" s="177"/>
      <c r="N52" s="427"/>
    </row>
    <row r="53" spans="1:14" s="55" customFormat="1" ht="18" customHeight="1">
      <c r="A53" s="67">
        <v>46</v>
      </c>
      <c r="B53" s="405"/>
      <c r="C53" s="406"/>
      <c r="D53" s="407" t="s">
        <v>336</v>
      </c>
      <c r="E53" s="411"/>
      <c r="F53" s="411"/>
      <c r="G53" s="411"/>
      <c r="H53" s="411"/>
      <c r="I53" s="411"/>
      <c r="J53" s="411"/>
      <c r="K53" s="411"/>
      <c r="L53" s="411"/>
      <c r="M53" s="412"/>
      <c r="N53" s="413">
        <f>SUM(E53:L53)</f>
        <v>0</v>
      </c>
    </row>
    <row r="54" spans="1:14" s="169" customFormat="1" ht="60">
      <c r="A54" s="67">
        <v>47</v>
      </c>
      <c r="B54" s="399"/>
      <c r="C54" s="406">
        <v>2</v>
      </c>
      <c r="D54" s="1021" t="s">
        <v>674</v>
      </c>
      <c r="E54" s="428"/>
      <c r="F54" s="428"/>
      <c r="G54" s="428"/>
      <c r="H54" s="428"/>
      <c r="I54" s="428"/>
      <c r="J54" s="428"/>
      <c r="K54" s="134"/>
      <c r="L54" s="134"/>
      <c r="M54" s="177"/>
      <c r="N54" s="427"/>
    </row>
    <row r="55" spans="1:14" s="55" customFormat="1" ht="18" customHeight="1">
      <c r="A55" s="67">
        <v>48</v>
      </c>
      <c r="B55" s="405"/>
      <c r="C55" s="406"/>
      <c r="D55" s="407" t="s">
        <v>336</v>
      </c>
      <c r="E55" s="411">
        <v>11447</v>
      </c>
      <c r="F55" s="411"/>
      <c r="G55" s="411"/>
      <c r="H55" s="411"/>
      <c r="I55" s="411"/>
      <c r="J55" s="411"/>
      <c r="K55" s="411">
        <v>43881</v>
      </c>
      <c r="L55" s="411"/>
      <c r="M55" s="412"/>
      <c r="N55" s="413">
        <f>SUM(E55:L55)</f>
        <v>55328</v>
      </c>
    </row>
    <row r="56" spans="1:14" s="169" customFormat="1" ht="22.5" customHeight="1">
      <c r="A56" s="67">
        <v>49</v>
      </c>
      <c r="B56" s="399">
        <v>14</v>
      </c>
      <c r="C56" s="400"/>
      <c r="D56" s="477" t="s">
        <v>672</v>
      </c>
      <c r="E56" s="411"/>
      <c r="F56" s="411"/>
      <c r="G56" s="411"/>
      <c r="H56" s="411"/>
      <c r="I56" s="411"/>
      <c r="J56" s="411"/>
      <c r="K56" s="411"/>
      <c r="L56" s="411"/>
      <c r="M56" s="412"/>
      <c r="N56" s="413"/>
    </row>
    <row r="57" spans="1:14" s="55" customFormat="1" ht="18" customHeight="1">
      <c r="A57" s="67">
        <v>50</v>
      </c>
      <c r="B57" s="402"/>
      <c r="C57" s="403"/>
      <c r="D57" s="404" t="s">
        <v>336</v>
      </c>
      <c r="E57" s="408">
        <v>33854</v>
      </c>
      <c r="F57" s="408">
        <v>6000</v>
      </c>
      <c r="G57" s="408"/>
      <c r="H57" s="408"/>
      <c r="I57" s="408"/>
      <c r="J57" s="408"/>
      <c r="K57" s="408"/>
      <c r="L57" s="408">
        <v>91635</v>
      </c>
      <c r="M57" s="409">
        <v>49700</v>
      </c>
      <c r="N57" s="410">
        <f>SUM(E57:L57)</f>
        <v>131489</v>
      </c>
    </row>
    <row r="58" spans="1:15" s="337" customFormat="1" ht="18" customHeight="1">
      <c r="A58" s="67">
        <v>51</v>
      </c>
      <c r="B58" s="405"/>
      <c r="C58" s="406">
        <v>1</v>
      </c>
      <c r="D58" s="407" t="s">
        <v>158</v>
      </c>
      <c r="E58" s="134"/>
      <c r="F58" s="134"/>
      <c r="G58" s="134"/>
      <c r="H58" s="134"/>
      <c r="I58" s="134"/>
      <c r="J58" s="134"/>
      <c r="K58" s="134"/>
      <c r="L58" s="134"/>
      <c r="M58" s="177"/>
      <c r="N58" s="427"/>
      <c r="O58" s="51"/>
    </row>
    <row r="59" spans="1:15" s="337" customFormat="1" ht="18" customHeight="1">
      <c r="A59" s="67">
        <v>52</v>
      </c>
      <c r="B59" s="405"/>
      <c r="C59" s="406"/>
      <c r="D59" s="407" t="s">
        <v>336</v>
      </c>
      <c r="E59" s="134"/>
      <c r="F59" s="134">
        <v>2477</v>
      </c>
      <c r="G59" s="134"/>
      <c r="H59" s="134"/>
      <c r="I59" s="134"/>
      <c r="J59" s="134"/>
      <c r="K59" s="134"/>
      <c r="L59" s="134"/>
      <c r="M59" s="177"/>
      <c r="N59" s="413">
        <f>SUM(E59:L59)</f>
        <v>2477</v>
      </c>
      <c r="O59" s="51"/>
    </row>
    <row r="60" spans="1:15" s="337" customFormat="1" ht="30">
      <c r="A60" s="67">
        <v>53</v>
      </c>
      <c r="B60" s="405"/>
      <c r="C60" s="406">
        <v>2</v>
      </c>
      <c r="D60" s="1021" t="s">
        <v>675</v>
      </c>
      <c r="E60" s="134"/>
      <c r="F60" s="134"/>
      <c r="G60" s="134"/>
      <c r="H60" s="134"/>
      <c r="I60" s="134"/>
      <c r="J60" s="134"/>
      <c r="K60" s="134"/>
      <c r="L60" s="134"/>
      <c r="M60" s="177"/>
      <c r="N60" s="427"/>
      <c r="O60" s="51"/>
    </row>
    <row r="61" spans="1:15" s="337" customFormat="1" ht="18" customHeight="1">
      <c r="A61" s="67">
        <v>54</v>
      </c>
      <c r="B61" s="405"/>
      <c r="C61" s="406"/>
      <c r="D61" s="407" t="s">
        <v>336</v>
      </c>
      <c r="E61" s="134"/>
      <c r="F61" s="134"/>
      <c r="G61" s="134"/>
      <c r="H61" s="134"/>
      <c r="I61" s="134"/>
      <c r="J61" s="134"/>
      <c r="K61" s="134">
        <v>23787</v>
      </c>
      <c r="L61" s="134"/>
      <c r="M61" s="177"/>
      <c r="N61" s="413">
        <f>SUM(E61:L61)</f>
        <v>23787</v>
      </c>
      <c r="O61" s="51"/>
    </row>
    <row r="62" spans="1:14" s="170" customFormat="1" ht="22.5" customHeight="1">
      <c r="A62" s="67">
        <v>55</v>
      </c>
      <c r="B62" s="399">
        <v>15</v>
      </c>
      <c r="C62" s="400"/>
      <c r="D62" s="479" t="s">
        <v>165</v>
      </c>
      <c r="E62" s="411"/>
      <c r="F62" s="411"/>
      <c r="G62" s="411"/>
      <c r="H62" s="411"/>
      <c r="I62" s="411"/>
      <c r="J62" s="411"/>
      <c r="K62" s="411"/>
      <c r="L62" s="411"/>
      <c r="M62" s="412"/>
      <c r="N62" s="413"/>
    </row>
    <row r="63" spans="1:14" s="169" customFormat="1" ht="18" customHeight="1" thickBot="1">
      <c r="A63" s="67">
        <v>56</v>
      </c>
      <c r="B63" s="402"/>
      <c r="C63" s="403"/>
      <c r="D63" s="404" t="s">
        <v>336</v>
      </c>
      <c r="E63" s="408">
        <v>203000</v>
      </c>
      <c r="F63" s="408">
        <v>104000</v>
      </c>
      <c r="G63" s="408"/>
      <c r="H63" s="408"/>
      <c r="I63" s="408"/>
      <c r="J63" s="408"/>
      <c r="K63" s="408"/>
      <c r="L63" s="408">
        <v>410112</v>
      </c>
      <c r="M63" s="409">
        <v>259100</v>
      </c>
      <c r="N63" s="410">
        <f>SUM(E63:L63)</f>
        <v>717112</v>
      </c>
    </row>
    <row r="64" spans="1:14" s="170" customFormat="1" ht="36" customHeight="1" thickBot="1" thickTop="1">
      <c r="A64" s="67">
        <v>57</v>
      </c>
      <c r="B64" s="402"/>
      <c r="C64" s="687"/>
      <c r="D64" s="688" t="s">
        <v>175</v>
      </c>
      <c r="E64" s="689">
        <f>SUM(E63,E57,E53,E51,E49,E47,E45,E43,E59,E55,E61)</f>
        <v>429980</v>
      </c>
      <c r="F64" s="689">
        <f>SUM(F63,F57,F53,F51,F49,F47,F45,F43,F59,F55,F61)</f>
        <v>113627</v>
      </c>
      <c r="G64" s="689">
        <f aca="true" t="shared" si="2" ref="G64:M64">SUM(G63,G57,G53,G51,G49,G47,G45,G43,G59,G55,G61)</f>
        <v>0</v>
      </c>
      <c r="H64" s="689">
        <f t="shared" si="2"/>
        <v>0</v>
      </c>
      <c r="I64" s="689">
        <f t="shared" si="2"/>
        <v>2900</v>
      </c>
      <c r="J64" s="689">
        <f t="shared" si="2"/>
        <v>0</v>
      </c>
      <c r="K64" s="689">
        <f t="shared" si="2"/>
        <v>85336</v>
      </c>
      <c r="L64" s="689">
        <f t="shared" si="2"/>
        <v>1373936</v>
      </c>
      <c r="M64" s="689">
        <f t="shared" si="2"/>
        <v>716204</v>
      </c>
      <c r="N64" s="690">
        <f>SUM(E64:L64)</f>
        <v>2005779</v>
      </c>
    </row>
    <row r="65" spans="1:15" ht="22.5" customHeight="1" thickTop="1">
      <c r="A65" s="67">
        <v>58</v>
      </c>
      <c r="B65" s="420">
        <v>16</v>
      </c>
      <c r="C65" s="421"/>
      <c r="D65" s="480" t="s">
        <v>288</v>
      </c>
      <c r="E65" s="434"/>
      <c r="F65" s="434"/>
      <c r="G65" s="434"/>
      <c r="H65" s="434"/>
      <c r="I65" s="434"/>
      <c r="J65" s="434"/>
      <c r="K65" s="434"/>
      <c r="L65" s="434"/>
      <c r="M65" s="435"/>
      <c r="N65" s="436"/>
      <c r="O65" s="50"/>
    </row>
    <row r="66" spans="1:15" s="337" customFormat="1" ht="18" customHeight="1" thickBot="1">
      <c r="A66" s="67">
        <v>59</v>
      </c>
      <c r="B66" s="438"/>
      <c r="C66" s="439"/>
      <c r="D66" s="440" t="s">
        <v>336</v>
      </c>
      <c r="E66" s="441">
        <v>379059</v>
      </c>
      <c r="F66" s="441"/>
      <c r="G66" s="441"/>
      <c r="H66" s="441"/>
      <c r="I66" s="441"/>
      <c r="J66" s="441"/>
      <c r="K66" s="441">
        <v>100000</v>
      </c>
      <c r="L66" s="441">
        <v>533017</v>
      </c>
      <c r="M66" s="442">
        <v>173889</v>
      </c>
      <c r="N66" s="443">
        <f>SUM(E66:L66)</f>
        <v>1012076</v>
      </c>
      <c r="O66" s="51"/>
    </row>
    <row r="67" spans="1:15" s="337" customFormat="1" ht="36" customHeight="1" thickBot="1">
      <c r="A67" s="67">
        <v>60</v>
      </c>
      <c r="B67" s="438"/>
      <c r="C67" s="1209" t="s">
        <v>167</v>
      </c>
      <c r="D67" s="1210"/>
      <c r="E67" s="441">
        <f aca="true" t="shared" si="3" ref="E67:M67">SUM(E28,E41,E64,E66)</f>
        <v>909894</v>
      </c>
      <c r="F67" s="441">
        <f t="shared" si="3"/>
        <v>117496</v>
      </c>
      <c r="G67" s="441">
        <f t="shared" si="3"/>
        <v>0</v>
      </c>
      <c r="H67" s="441">
        <f t="shared" si="3"/>
        <v>0</v>
      </c>
      <c r="I67" s="441">
        <f t="shared" si="3"/>
        <v>2900</v>
      </c>
      <c r="J67" s="441">
        <f t="shared" si="3"/>
        <v>0</v>
      </c>
      <c r="K67" s="441">
        <f t="shared" si="3"/>
        <v>196006</v>
      </c>
      <c r="L67" s="441">
        <f t="shared" si="3"/>
        <v>4796898</v>
      </c>
      <c r="M67" s="442">
        <f t="shared" si="3"/>
        <v>2905344</v>
      </c>
      <c r="N67" s="443">
        <f>SUM(E67:L67)</f>
        <v>6023194</v>
      </c>
      <c r="O67" s="51"/>
    </row>
    <row r="68" spans="1:15" ht="22.5" customHeight="1">
      <c r="A68" s="67">
        <v>61</v>
      </c>
      <c r="B68" s="394">
        <v>16</v>
      </c>
      <c r="C68" s="395"/>
      <c r="D68" s="1211" t="s">
        <v>168</v>
      </c>
      <c r="E68" s="1211"/>
      <c r="F68" s="1211"/>
      <c r="G68" s="396"/>
      <c r="H68" s="396"/>
      <c r="I68" s="396"/>
      <c r="J68" s="396"/>
      <c r="K68" s="396"/>
      <c r="L68" s="396"/>
      <c r="M68" s="397"/>
      <c r="N68" s="430"/>
      <c r="O68" s="50"/>
    </row>
    <row r="69" spans="1:15" s="337" customFormat="1" ht="18" customHeight="1">
      <c r="A69" s="67">
        <v>62</v>
      </c>
      <c r="B69" s="449"/>
      <c r="C69" s="444"/>
      <c r="D69" s="445" t="s">
        <v>336</v>
      </c>
      <c r="E69" s="446"/>
      <c r="F69" s="446"/>
      <c r="G69" s="446"/>
      <c r="H69" s="446"/>
      <c r="I69" s="446"/>
      <c r="J69" s="446"/>
      <c r="K69" s="446">
        <v>14861</v>
      </c>
      <c r="L69" s="446">
        <f>1546309+11725</f>
        <v>1558034</v>
      </c>
      <c r="M69" s="447"/>
      <c r="N69" s="448">
        <f>SUM(E69:L69)</f>
        <v>1572895</v>
      </c>
      <c r="O69" s="51"/>
    </row>
    <row r="70" spans="1:15" s="337" customFormat="1" ht="18" customHeight="1">
      <c r="A70" s="67">
        <v>63</v>
      </c>
      <c r="B70" s="402"/>
      <c r="C70" s="403">
        <v>14</v>
      </c>
      <c r="D70" s="407" t="s">
        <v>565</v>
      </c>
      <c r="E70" s="408"/>
      <c r="F70" s="408"/>
      <c r="G70" s="408"/>
      <c r="H70" s="408"/>
      <c r="I70" s="408"/>
      <c r="J70" s="408"/>
      <c r="K70" s="408"/>
      <c r="L70" s="408"/>
      <c r="M70" s="409"/>
      <c r="N70" s="410"/>
      <c r="O70" s="51"/>
    </row>
    <row r="71" spans="1:15" s="337" customFormat="1" ht="18" customHeight="1" thickBot="1">
      <c r="A71" s="67">
        <v>64</v>
      </c>
      <c r="B71" s="449"/>
      <c r="C71" s="444"/>
      <c r="D71" s="417" t="s">
        <v>336</v>
      </c>
      <c r="E71" s="446"/>
      <c r="F71" s="446"/>
      <c r="G71" s="446"/>
      <c r="H71" s="446"/>
      <c r="I71" s="446"/>
      <c r="J71" s="446"/>
      <c r="K71" s="446"/>
      <c r="L71" s="446"/>
      <c r="M71" s="447"/>
      <c r="N71" s="448">
        <f>SUM(E71:L71)</f>
        <v>0</v>
      </c>
      <c r="O71" s="51"/>
    </row>
    <row r="72" spans="1:15" s="338" customFormat="1" ht="30" customHeight="1" thickBot="1" thickTop="1">
      <c r="A72" s="67">
        <v>65</v>
      </c>
      <c r="B72" s="449"/>
      <c r="C72" s="691"/>
      <c r="D72" s="692" t="s">
        <v>180</v>
      </c>
      <c r="E72" s="693">
        <f>SUM(E68:E71)</f>
        <v>0</v>
      </c>
      <c r="F72" s="693">
        <f aca="true" t="shared" si="4" ref="F72:M72">SUM(F68:F71)</f>
        <v>0</v>
      </c>
      <c r="G72" s="693">
        <f t="shared" si="4"/>
        <v>0</v>
      </c>
      <c r="H72" s="693">
        <f t="shared" si="4"/>
        <v>0</v>
      </c>
      <c r="I72" s="693">
        <f t="shared" si="4"/>
        <v>0</v>
      </c>
      <c r="J72" s="693">
        <f t="shared" si="4"/>
        <v>0</v>
      </c>
      <c r="K72" s="693">
        <f t="shared" si="4"/>
        <v>14861</v>
      </c>
      <c r="L72" s="693">
        <f t="shared" si="4"/>
        <v>1558034</v>
      </c>
      <c r="M72" s="694">
        <f t="shared" si="4"/>
        <v>0</v>
      </c>
      <c r="N72" s="695">
        <f>SUM(E72:L72)</f>
        <v>1572895</v>
      </c>
      <c r="O72" s="59"/>
    </row>
    <row r="73" spans="1:15" s="337" customFormat="1" ht="36" customHeight="1" thickBot="1">
      <c r="A73" s="67">
        <v>66</v>
      </c>
      <c r="B73" s="466"/>
      <c r="C73" s="1212" t="s">
        <v>14</v>
      </c>
      <c r="D73" s="1213"/>
      <c r="E73" s="696">
        <f>SUM(E67,E72)</f>
        <v>909894</v>
      </c>
      <c r="F73" s="696">
        <f aca="true" t="shared" si="5" ref="F73:M73">SUM(F67,F72)</f>
        <v>117496</v>
      </c>
      <c r="G73" s="696">
        <f t="shared" si="5"/>
        <v>0</v>
      </c>
      <c r="H73" s="696">
        <f t="shared" si="5"/>
        <v>0</v>
      </c>
      <c r="I73" s="696">
        <f t="shared" si="5"/>
        <v>2900</v>
      </c>
      <c r="J73" s="696">
        <f t="shared" si="5"/>
        <v>0</v>
      </c>
      <c r="K73" s="696">
        <f t="shared" si="5"/>
        <v>210867</v>
      </c>
      <c r="L73" s="696">
        <f t="shared" si="5"/>
        <v>6354932</v>
      </c>
      <c r="M73" s="697">
        <f t="shared" si="5"/>
        <v>2905344</v>
      </c>
      <c r="N73" s="468">
        <f>SUM(E73:L73)</f>
        <v>7596089</v>
      </c>
      <c r="O73" s="51"/>
    </row>
  </sheetData>
  <sheetProtection/>
  <mergeCells count="15">
    <mergeCell ref="N6:N7"/>
    <mergeCell ref="C67:D67"/>
    <mergeCell ref="D68:F68"/>
    <mergeCell ref="C73:D73"/>
    <mergeCell ref="B1:D1"/>
    <mergeCell ref="B2:N2"/>
    <mergeCell ref="B3:N3"/>
    <mergeCell ref="M4:N4"/>
    <mergeCell ref="B6:B7"/>
    <mergeCell ref="C6:C7"/>
    <mergeCell ref="D6:D7"/>
    <mergeCell ref="E6:G6"/>
    <mergeCell ref="H6:J6"/>
    <mergeCell ref="K6:K7"/>
    <mergeCell ref="L6:M6"/>
  </mergeCells>
  <printOptions horizontalCentered="1"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75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161" customWidth="1"/>
    <col min="2" max="2" width="4.125" style="336" customWidth="1"/>
    <col min="3" max="3" width="5.75390625" style="336" bestFit="1" customWidth="1"/>
    <col min="4" max="4" width="50.75390625" style="336" customWidth="1"/>
    <col min="5" max="7" width="10.75390625" style="336" customWidth="1"/>
    <col min="8" max="8" width="15.75390625" style="336" customWidth="1"/>
    <col min="9" max="16384" width="9.125" style="336" customWidth="1"/>
  </cols>
  <sheetData>
    <row r="1" spans="1:8" ht="18" customHeight="1">
      <c r="A1" s="340"/>
      <c r="B1" s="1229" t="s">
        <v>976</v>
      </c>
      <c r="C1" s="1229"/>
      <c r="D1" s="1229"/>
      <c r="E1" s="282"/>
      <c r="F1" s="282"/>
      <c r="G1" s="282"/>
      <c r="H1" s="283"/>
    </row>
    <row r="2" spans="1:8" ht="18" customHeight="1">
      <c r="A2" s="63"/>
      <c r="B2" s="1215" t="s">
        <v>147</v>
      </c>
      <c r="C2" s="1215"/>
      <c r="D2" s="1215"/>
      <c r="E2" s="1215"/>
      <c r="F2" s="1215"/>
      <c r="G2" s="1215"/>
      <c r="H2" s="1215"/>
    </row>
    <row r="3" spans="1:8" ht="18" customHeight="1">
      <c r="A3" s="63"/>
      <c r="B3" s="1215" t="s">
        <v>676</v>
      </c>
      <c r="C3" s="1215"/>
      <c r="D3" s="1215"/>
      <c r="E3" s="1215"/>
      <c r="F3" s="1215"/>
      <c r="G3" s="1215"/>
      <c r="H3" s="1215"/>
    </row>
    <row r="4" spans="1:8" ht="18" customHeight="1">
      <c r="A4" s="63"/>
      <c r="B4" s="52"/>
      <c r="C4" s="50"/>
      <c r="D4" s="50"/>
      <c r="E4" s="282"/>
      <c r="F4" s="282"/>
      <c r="G4" s="282"/>
      <c r="H4" s="297" t="s">
        <v>0</v>
      </c>
    </row>
    <row r="5" spans="2:8" s="63" customFormat="1" ht="18" customHeight="1" thickBot="1">
      <c r="B5" s="63" t="s">
        <v>1</v>
      </c>
      <c r="C5" s="63" t="s">
        <v>3</v>
      </c>
      <c r="D5" s="63" t="s">
        <v>2</v>
      </c>
      <c r="E5" s="63" t="s">
        <v>4</v>
      </c>
      <c r="F5" s="63" t="s">
        <v>5</v>
      </c>
      <c r="G5" s="63" t="s">
        <v>16</v>
      </c>
      <c r="H5" s="63" t="s">
        <v>17</v>
      </c>
    </row>
    <row r="6" spans="1:8" s="52" customFormat="1" ht="30" customHeight="1">
      <c r="A6" s="63"/>
      <c r="B6" s="1217" t="s">
        <v>19</v>
      </c>
      <c r="C6" s="1219" t="s">
        <v>20</v>
      </c>
      <c r="D6" s="1221" t="s">
        <v>6</v>
      </c>
      <c r="E6" s="1230" t="s">
        <v>677</v>
      </c>
      <c r="F6" s="1232" t="s">
        <v>663</v>
      </c>
      <c r="G6" s="1230" t="s">
        <v>664</v>
      </c>
      <c r="H6" s="1207" t="s">
        <v>678</v>
      </c>
    </row>
    <row r="7" spans="1:8" ht="45" customHeight="1" thickBot="1">
      <c r="A7" s="63"/>
      <c r="B7" s="1218"/>
      <c r="C7" s="1220"/>
      <c r="D7" s="1222"/>
      <c r="E7" s="1231"/>
      <c r="F7" s="1233"/>
      <c r="G7" s="1231"/>
      <c r="H7" s="1208"/>
    </row>
    <row r="8" spans="1:8" ht="30" customHeight="1">
      <c r="A8" s="63">
        <v>1</v>
      </c>
      <c r="B8" s="437">
        <v>1</v>
      </c>
      <c r="C8" s="1110"/>
      <c r="D8" s="473" t="s">
        <v>474</v>
      </c>
      <c r="E8" s="451">
        <v>5002</v>
      </c>
      <c r="F8" s="451">
        <v>4211</v>
      </c>
      <c r="G8" s="451">
        <v>4211</v>
      </c>
      <c r="H8" s="452">
        <v>4458</v>
      </c>
    </row>
    <row r="9" spans="1:8" ht="30" customHeight="1">
      <c r="A9" s="63">
        <v>2</v>
      </c>
      <c r="B9" s="402">
        <v>2</v>
      </c>
      <c r="C9" s="403"/>
      <c r="D9" s="455" t="s">
        <v>475</v>
      </c>
      <c r="E9" s="454">
        <v>9352</v>
      </c>
      <c r="F9" s="454">
        <v>9172</v>
      </c>
      <c r="G9" s="454">
        <v>9172</v>
      </c>
      <c r="H9" s="425">
        <v>10813</v>
      </c>
    </row>
    <row r="10" spans="1:8" ht="30" customHeight="1">
      <c r="A10" s="63">
        <v>3</v>
      </c>
      <c r="B10" s="402">
        <v>3</v>
      </c>
      <c r="C10" s="403"/>
      <c r="D10" s="455" t="s">
        <v>476</v>
      </c>
      <c r="E10" s="454">
        <v>16718</v>
      </c>
      <c r="F10" s="454">
        <v>18529</v>
      </c>
      <c r="G10" s="454">
        <v>18529</v>
      </c>
      <c r="H10" s="425">
        <v>17490</v>
      </c>
    </row>
    <row r="11" spans="1:8" ht="30" customHeight="1">
      <c r="A11" s="63">
        <v>4</v>
      </c>
      <c r="B11" s="402">
        <v>4</v>
      </c>
      <c r="C11" s="403"/>
      <c r="D11" s="455" t="s">
        <v>477</v>
      </c>
      <c r="E11" s="454">
        <v>11570</v>
      </c>
      <c r="F11" s="454">
        <v>9159</v>
      </c>
      <c r="G11" s="454">
        <v>12112</v>
      </c>
      <c r="H11" s="425">
        <v>13993</v>
      </c>
    </row>
    <row r="12" spans="1:8" ht="30" customHeight="1">
      <c r="A12" s="63">
        <v>5</v>
      </c>
      <c r="B12" s="402">
        <v>5</v>
      </c>
      <c r="C12" s="403"/>
      <c r="D12" s="455" t="s">
        <v>478</v>
      </c>
      <c r="E12" s="454">
        <v>14151</v>
      </c>
      <c r="F12" s="454">
        <v>13403</v>
      </c>
      <c r="G12" s="454">
        <v>14583</v>
      </c>
      <c r="H12" s="425">
        <v>15663</v>
      </c>
    </row>
    <row r="13" spans="1:8" ht="30" customHeight="1">
      <c r="A13" s="63">
        <v>6</v>
      </c>
      <c r="B13" s="402">
        <v>6</v>
      </c>
      <c r="C13" s="444"/>
      <c r="D13" s="462" t="s">
        <v>479</v>
      </c>
      <c r="E13" s="457">
        <v>5106</v>
      </c>
      <c r="F13" s="457">
        <v>3735</v>
      </c>
      <c r="G13" s="457">
        <v>3735</v>
      </c>
      <c r="H13" s="458">
        <v>3794</v>
      </c>
    </row>
    <row r="14" spans="1:8" s="429" customFormat="1" ht="30" customHeight="1">
      <c r="A14" s="63">
        <v>7</v>
      </c>
      <c r="B14" s="493"/>
      <c r="C14" s="868"/>
      <c r="D14" s="868" t="s">
        <v>163</v>
      </c>
      <c r="E14" s="869">
        <f>SUM(E8:E13)</f>
        <v>61899</v>
      </c>
      <c r="F14" s="869">
        <f>SUM(F8:F13)</f>
        <v>58209</v>
      </c>
      <c r="G14" s="869">
        <f>SUM(G8:G13)</f>
        <v>62342</v>
      </c>
      <c r="H14" s="870">
        <f>SUM(H8:H13)</f>
        <v>66211</v>
      </c>
    </row>
    <row r="15" spans="1:8" ht="30" customHeight="1">
      <c r="A15" s="63">
        <v>8</v>
      </c>
      <c r="B15" s="402">
        <v>7</v>
      </c>
      <c r="C15" s="459"/>
      <c r="D15" s="460" t="s">
        <v>442</v>
      </c>
      <c r="E15" s="461">
        <v>49823</v>
      </c>
      <c r="F15" s="461">
        <v>38296</v>
      </c>
      <c r="G15" s="461">
        <v>38296</v>
      </c>
      <c r="H15" s="433">
        <v>19344</v>
      </c>
    </row>
    <row r="16" spans="1:8" ht="30">
      <c r="A16" s="63">
        <v>9</v>
      </c>
      <c r="B16" s="402">
        <v>8</v>
      </c>
      <c r="C16" s="444"/>
      <c r="D16" s="462" t="s">
        <v>130</v>
      </c>
      <c r="E16" s="457">
        <v>12363</v>
      </c>
      <c r="F16" s="457">
        <v>12400</v>
      </c>
      <c r="G16" s="457">
        <v>15041</v>
      </c>
      <c r="H16" s="458">
        <v>13500</v>
      </c>
    </row>
    <row r="17" spans="1:8" ht="30">
      <c r="A17" s="63">
        <v>10</v>
      </c>
      <c r="B17" s="402">
        <v>9</v>
      </c>
      <c r="C17" s="444"/>
      <c r="D17" s="462" t="s">
        <v>704</v>
      </c>
      <c r="E17" s="457"/>
      <c r="F17" s="457"/>
      <c r="G17" s="457"/>
      <c r="H17" s="458">
        <v>1800</v>
      </c>
    </row>
    <row r="18" spans="1:8" s="429" customFormat="1" ht="30" customHeight="1">
      <c r="A18" s="63">
        <v>11</v>
      </c>
      <c r="B18" s="493"/>
      <c r="C18" s="868"/>
      <c r="D18" s="868" t="s">
        <v>164</v>
      </c>
      <c r="E18" s="869">
        <f>SUM(E15:E17)</f>
        <v>62186</v>
      </c>
      <c r="F18" s="869">
        <f>SUM(F15:F17)</f>
        <v>50696</v>
      </c>
      <c r="G18" s="869">
        <f>SUM(G15:G17)</f>
        <v>53337</v>
      </c>
      <c r="H18" s="870">
        <f>SUM(H15:H17)</f>
        <v>34644</v>
      </c>
    </row>
    <row r="19" spans="1:8" ht="30" customHeight="1">
      <c r="A19" s="63">
        <v>12</v>
      </c>
      <c r="B19" s="402">
        <v>10</v>
      </c>
      <c r="C19" s="459"/>
      <c r="D19" s="460" t="s">
        <v>705</v>
      </c>
      <c r="E19" s="461">
        <v>32111</v>
      </c>
      <c r="F19" s="461">
        <v>30692</v>
      </c>
      <c r="G19" s="461">
        <v>39585</v>
      </c>
      <c r="H19" s="433">
        <v>39584</v>
      </c>
    </row>
    <row r="20" spans="1:8" ht="30" customHeight="1">
      <c r="A20" s="63">
        <v>13</v>
      </c>
      <c r="B20" s="405">
        <v>11</v>
      </c>
      <c r="C20" s="403"/>
      <c r="D20" s="455" t="s">
        <v>671</v>
      </c>
      <c r="E20" s="454">
        <v>6214</v>
      </c>
      <c r="F20" s="454">
        <v>4104</v>
      </c>
      <c r="G20" s="454">
        <v>4104</v>
      </c>
      <c r="H20" s="425">
        <v>7001</v>
      </c>
    </row>
    <row r="21" spans="1:8" ht="30" customHeight="1">
      <c r="A21" s="63">
        <v>14</v>
      </c>
      <c r="B21" s="402">
        <v>12</v>
      </c>
      <c r="C21" s="403"/>
      <c r="D21" s="453" t="s">
        <v>26</v>
      </c>
      <c r="E21" s="454">
        <v>34173</v>
      </c>
      <c r="F21" s="454">
        <v>21200</v>
      </c>
      <c r="G21" s="454">
        <v>36291</v>
      </c>
      <c r="H21" s="425">
        <v>21200</v>
      </c>
    </row>
    <row r="22" spans="1:8" ht="30" customHeight="1">
      <c r="A22" s="63">
        <v>15</v>
      </c>
      <c r="B22" s="402">
        <v>13</v>
      </c>
      <c r="C22" s="403"/>
      <c r="D22" s="453" t="s">
        <v>36</v>
      </c>
      <c r="E22" s="454">
        <v>74176</v>
      </c>
      <c r="F22" s="454">
        <v>75907</v>
      </c>
      <c r="G22" s="454">
        <v>143622</v>
      </c>
      <c r="H22" s="425">
        <v>125341</v>
      </c>
    </row>
    <row r="23" spans="1:8" ht="30" customHeight="1">
      <c r="A23" s="63">
        <v>16</v>
      </c>
      <c r="B23" s="402">
        <v>14</v>
      </c>
      <c r="C23" s="406"/>
      <c r="D23" s="455" t="s">
        <v>679</v>
      </c>
      <c r="E23" s="454">
        <v>32837</v>
      </c>
      <c r="F23" s="454">
        <v>28754</v>
      </c>
      <c r="G23" s="454">
        <v>29609</v>
      </c>
      <c r="H23" s="425">
        <v>33854</v>
      </c>
    </row>
    <row r="24" spans="1:8" ht="30" customHeight="1">
      <c r="A24" s="63">
        <v>17</v>
      </c>
      <c r="B24" s="402">
        <v>15</v>
      </c>
      <c r="C24" s="444"/>
      <c r="D24" s="456" t="s">
        <v>165</v>
      </c>
      <c r="E24" s="457">
        <v>223252</v>
      </c>
      <c r="F24" s="457">
        <v>195500</v>
      </c>
      <c r="G24" s="457">
        <v>273716</v>
      </c>
      <c r="H24" s="458">
        <v>203000</v>
      </c>
    </row>
    <row r="25" spans="1:8" s="429" customFormat="1" ht="30" customHeight="1">
      <c r="A25" s="63">
        <v>18</v>
      </c>
      <c r="B25" s="493"/>
      <c r="C25" s="868"/>
      <c r="D25" s="868" t="s">
        <v>166</v>
      </c>
      <c r="E25" s="869">
        <f>SUM(E19:E24)</f>
        <v>402763</v>
      </c>
      <c r="F25" s="869">
        <f>SUM(F19:F24)</f>
        <v>356157</v>
      </c>
      <c r="G25" s="869">
        <f>SUM(G19:G24)</f>
        <v>526927</v>
      </c>
      <c r="H25" s="870">
        <f>SUM(H19:H24)</f>
        <v>429980</v>
      </c>
    </row>
    <row r="26" spans="1:8" s="59" customFormat="1" ht="30" customHeight="1" thickBot="1">
      <c r="A26" s="63">
        <v>19</v>
      </c>
      <c r="B26" s="449">
        <v>16</v>
      </c>
      <c r="C26" s="450"/>
      <c r="D26" s="463" t="s">
        <v>288</v>
      </c>
      <c r="E26" s="464">
        <v>355205</v>
      </c>
      <c r="F26" s="464">
        <v>374152</v>
      </c>
      <c r="G26" s="464">
        <v>374104</v>
      </c>
      <c r="H26" s="465">
        <v>379059</v>
      </c>
    </row>
    <row r="27" spans="1:10" ht="33" customHeight="1" thickBot="1">
      <c r="A27" s="63">
        <v>20</v>
      </c>
      <c r="B27" s="466"/>
      <c r="C27" s="1209" t="s">
        <v>167</v>
      </c>
      <c r="D27" s="1210"/>
      <c r="E27" s="467">
        <f>SUM(E14,E18,E25,E26)</f>
        <v>882053</v>
      </c>
      <c r="F27" s="467">
        <f>SUM(F14,F18,F25,F26)</f>
        <v>839214</v>
      </c>
      <c r="G27" s="467">
        <f>SUM(G14,G18,G25,G26)</f>
        <v>1016710</v>
      </c>
      <c r="H27" s="468">
        <f>SUM(H14,H18,H25,H26)</f>
        <v>909894</v>
      </c>
      <c r="I27" s="50"/>
      <c r="J27" s="50"/>
    </row>
    <row r="28" spans="1:10" ht="33" customHeight="1" thickBot="1">
      <c r="A28" s="63">
        <v>21</v>
      </c>
      <c r="B28" s="469">
        <v>17</v>
      </c>
      <c r="C28" s="1226" t="s">
        <v>168</v>
      </c>
      <c r="D28" s="1226"/>
      <c r="E28" s="464">
        <v>5003</v>
      </c>
      <c r="F28" s="464"/>
      <c r="G28" s="464">
        <v>4845</v>
      </c>
      <c r="H28" s="465"/>
      <c r="I28" s="50"/>
      <c r="J28" s="50"/>
    </row>
    <row r="29" spans="1:10" ht="33" customHeight="1" thickBot="1" thickTop="1">
      <c r="A29" s="63">
        <v>22</v>
      </c>
      <c r="B29" s="470"/>
      <c r="C29" s="1227" t="s">
        <v>14</v>
      </c>
      <c r="D29" s="1228"/>
      <c r="E29" s="471">
        <f>SUM(E27,E28)</f>
        <v>887056</v>
      </c>
      <c r="F29" s="471">
        <f>SUM(F27,F28)</f>
        <v>839214</v>
      </c>
      <c r="G29" s="471">
        <f>SUM(G27,G28)</f>
        <v>1021555</v>
      </c>
      <c r="H29" s="472">
        <f>SUM(H27,H28)</f>
        <v>909894</v>
      </c>
      <c r="I29" s="50"/>
      <c r="J29" s="50"/>
    </row>
    <row r="30" spans="5:8" ht="12.75">
      <c r="E30" s="1022">
        <f>+E29-'1.Onbe'!G30</f>
        <v>0</v>
      </c>
      <c r="F30" s="1022">
        <f>+F29-'1.Onbe'!H30</f>
        <v>0</v>
      </c>
      <c r="G30" s="1022">
        <f>+G29-'1.Onbe'!I30</f>
        <v>0</v>
      </c>
      <c r="H30" s="1022">
        <f>+H29-'1.Onbe'!J30</f>
        <v>0</v>
      </c>
    </row>
  </sheetData>
  <sheetProtection/>
  <mergeCells count="13">
    <mergeCell ref="C28:D28"/>
    <mergeCell ref="C29:D29"/>
    <mergeCell ref="B1:D1"/>
    <mergeCell ref="B2:H2"/>
    <mergeCell ref="B3:H3"/>
    <mergeCell ref="B6:B7"/>
    <mergeCell ref="C6:C7"/>
    <mergeCell ref="D6:D7"/>
    <mergeCell ref="E6:E7"/>
    <mergeCell ref="F6:F7"/>
    <mergeCell ref="G6:G7"/>
    <mergeCell ref="H6:H7"/>
    <mergeCell ref="C27:D2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1"/>
  <sheetViews>
    <sheetView view="pageBreakPreview" zoomScale="82" zoomScaleSheetLayoutView="82" zoomScalePageLayoutView="0" workbookViewId="0" topLeftCell="A1">
      <selection activeCell="B1" sqref="B1:F1"/>
    </sheetView>
  </sheetViews>
  <sheetFormatPr defaultColWidth="9.00390625" defaultRowHeight="12.75"/>
  <cols>
    <col min="1" max="1" width="4.00390625" style="1153" customWidth="1"/>
    <col min="2" max="2" width="4.00390625" style="64" customWidth="1"/>
    <col min="3" max="3" width="4.125" style="58" customWidth="1"/>
    <col min="4" max="4" width="60.75390625" style="233" customWidth="1"/>
    <col min="5" max="5" width="6.75390625" style="342" customWidth="1"/>
    <col min="6" max="8" width="10.75390625" style="122" customWidth="1"/>
    <col min="9" max="9" width="14.75390625" style="173" customWidth="1"/>
    <col min="10" max="17" width="14.75390625" style="343" customWidth="1"/>
    <col min="18" max="18" width="9.625" style="343" bestFit="1" customWidth="1"/>
    <col min="19" max="30" width="9.125" style="343" customWidth="1"/>
    <col min="31" max="16384" width="9.125" style="344" customWidth="1"/>
  </cols>
  <sheetData>
    <row r="1" spans="1:30" s="50" customFormat="1" ht="18" customHeight="1">
      <c r="A1" s="1153"/>
      <c r="B1" s="1257" t="s">
        <v>977</v>
      </c>
      <c r="C1" s="1257"/>
      <c r="D1" s="1257"/>
      <c r="E1" s="1257"/>
      <c r="F1" s="1257"/>
      <c r="G1" s="722"/>
      <c r="H1" s="722"/>
      <c r="I1" s="723"/>
      <c r="J1" s="722"/>
      <c r="K1" s="722"/>
      <c r="L1" s="722"/>
      <c r="M1" s="722"/>
      <c r="N1" s="722"/>
      <c r="O1" s="722"/>
      <c r="P1" s="722"/>
      <c r="Q1" s="722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</row>
    <row r="2" spans="1:30" s="50" customFormat="1" ht="18" customHeight="1">
      <c r="A2" s="1153"/>
      <c r="B2" s="1258" t="s">
        <v>169</v>
      </c>
      <c r="C2" s="1258"/>
      <c r="D2" s="1258"/>
      <c r="E2" s="1258"/>
      <c r="F2" s="1258"/>
      <c r="G2" s="1258"/>
      <c r="H2" s="1258"/>
      <c r="I2" s="1258"/>
      <c r="J2" s="1258"/>
      <c r="K2" s="1258"/>
      <c r="L2" s="1258"/>
      <c r="M2" s="1258"/>
      <c r="N2" s="1258"/>
      <c r="O2" s="1258"/>
      <c r="P2" s="1258"/>
      <c r="Q2" s="1258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</row>
    <row r="3" spans="1:30" s="50" customFormat="1" ht="18" customHeight="1">
      <c r="A3" s="1153"/>
      <c r="B3" s="1258" t="s">
        <v>668</v>
      </c>
      <c r="C3" s="1258"/>
      <c r="D3" s="1258"/>
      <c r="E3" s="1258"/>
      <c r="F3" s="1258"/>
      <c r="G3" s="1258"/>
      <c r="H3" s="1258"/>
      <c r="I3" s="1258"/>
      <c r="J3" s="1258"/>
      <c r="K3" s="1258"/>
      <c r="L3" s="1258"/>
      <c r="M3" s="1258"/>
      <c r="N3" s="1258"/>
      <c r="O3" s="1258"/>
      <c r="P3" s="1258"/>
      <c r="Q3" s="1258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</row>
    <row r="4" spans="16:17" ht="18" customHeight="1">
      <c r="P4" s="1259" t="s">
        <v>0</v>
      </c>
      <c r="Q4" s="1259"/>
    </row>
    <row r="5" spans="1:17" s="125" customFormat="1" ht="18" customHeight="1" thickBot="1">
      <c r="A5" s="1153"/>
      <c r="B5" s="124" t="s">
        <v>1</v>
      </c>
      <c r="C5" s="124" t="s">
        <v>3</v>
      </c>
      <c r="D5" s="125" t="s">
        <v>2</v>
      </c>
      <c r="E5" s="125" t="s">
        <v>4</v>
      </c>
      <c r="F5" s="125" t="s">
        <v>5</v>
      </c>
      <c r="G5" s="125" t="s">
        <v>16</v>
      </c>
      <c r="H5" s="148" t="s">
        <v>17</v>
      </c>
      <c r="I5" s="148" t="s">
        <v>18</v>
      </c>
      <c r="J5" s="125" t="s">
        <v>39</v>
      </c>
      <c r="K5" s="125" t="s">
        <v>31</v>
      </c>
      <c r="L5" s="125" t="s">
        <v>24</v>
      </c>
      <c r="M5" s="125" t="s">
        <v>40</v>
      </c>
      <c r="N5" s="125" t="s">
        <v>41</v>
      </c>
      <c r="O5" s="125" t="s">
        <v>170</v>
      </c>
      <c r="P5" s="125" t="s">
        <v>171</v>
      </c>
      <c r="Q5" s="125" t="s">
        <v>172</v>
      </c>
    </row>
    <row r="6" spans="1:17" s="342" customFormat="1" ht="30" customHeight="1">
      <c r="A6" s="52"/>
      <c r="B6" s="1260" t="s">
        <v>19</v>
      </c>
      <c r="C6" s="1260" t="s">
        <v>20</v>
      </c>
      <c r="D6" s="1264" t="s">
        <v>6</v>
      </c>
      <c r="E6" s="1249" t="s">
        <v>21</v>
      </c>
      <c r="F6" s="1224" t="s">
        <v>680</v>
      </c>
      <c r="G6" s="1224" t="s">
        <v>663</v>
      </c>
      <c r="H6" s="1251" t="s">
        <v>664</v>
      </c>
      <c r="I6" s="1262" t="s">
        <v>380</v>
      </c>
      <c r="J6" s="1253" t="s">
        <v>42</v>
      </c>
      <c r="K6" s="1254"/>
      <c r="L6" s="1254"/>
      <c r="M6" s="1254"/>
      <c r="N6" s="1255"/>
      <c r="O6" s="1256" t="s">
        <v>173</v>
      </c>
      <c r="P6" s="1256"/>
      <c r="Q6" s="1256"/>
    </row>
    <row r="7" spans="1:17" s="342" customFormat="1" ht="45" customHeight="1" thickBot="1">
      <c r="A7" s="52"/>
      <c r="B7" s="1261"/>
      <c r="C7" s="1261"/>
      <c r="D7" s="1265"/>
      <c r="E7" s="1250"/>
      <c r="F7" s="1225"/>
      <c r="G7" s="1225"/>
      <c r="H7" s="1252"/>
      <c r="I7" s="1263"/>
      <c r="J7" s="1106" t="s">
        <v>43</v>
      </c>
      <c r="K7" s="1106" t="s">
        <v>44</v>
      </c>
      <c r="L7" s="1106" t="s">
        <v>45</v>
      </c>
      <c r="M7" s="1106" t="s">
        <v>240</v>
      </c>
      <c r="N7" s="1106" t="s">
        <v>46</v>
      </c>
      <c r="O7" s="66" t="s">
        <v>248</v>
      </c>
      <c r="P7" s="1106" t="s">
        <v>249</v>
      </c>
      <c r="Q7" s="1106" t="s">
        <v>174</v>
      </c>
    </row>
    <row r="8" spans="1:30" s="56" customFormat="1" ht="22.5" customHeight="1">
      <c r="A8" s="1154">
        <v>1</v>
      </c>
      <c r="B8" s="394">
        <v>1</v>
      </c>
      <c r="C8" s="395"/>
      <c r="D8" s="725" t="s">
        <v>339</v>
      </c>
      <c r="E8" s="726" t="s">
        <v>24</v>
      </c>
      <c r="F8" s="396">
        <v>192029</v>
      </c>
      <c r="G8" s="396">
        <v>201561</v>
      </c>
      <c r="H8" s="727">
        <v>211403</v>
      </c>
      <c r="I8" s="510"/>
      <c r="J8" s="396"/>
      <c r="K8" s="396"/>
      <c r="L8" s="396"/>
      <c r="M8" s="396"/>
      <c r="N8" s="396"/>
      <c r="O8" s="396"/>
      <c r="P8" s="396"/>
      <c r="Q8" s="398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</row>
    <row r="9" spans="1:30" s="56" customFormat="1" ht="18" customHeight="1">
      <c r="A9" s="1154">
        <v>2</v>
      </c>
      <c r="B9" s="399"/>
      <c r="C9" s="400"/>
      <c r="D9" s="728" t="s">
        <v>377</v>
      </c>
      <c r="E9" s="134"/>
      <c r="F9" s="134"/>
      <c r="G9" s="134"/>
      <c r="H9" s="486"/>
      <c r="I9" s="489"/>
      <c r="J9" s="134"/>
      <c r="K9" s="134"/>
      <c r="L9" s="134"/>
      <c r="M9" s="134"/>
      <c r="N9" s="134"/>
      <c r="O9" s="134"/>
      <c r="P9" s="134"/>
      <c r="Q9" s="149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</row>
    <row r="10" spans="1:30" s="53" customFormat="1" ht="18" customHeight="1">
      <c r="A10" s="1154">
        <v>3</v>
      </c>
      <c r="B10" s="402"/>
      <c r="C10" s="403"/>
      <c r="D10" s="404" t="s">
        <v>336</v>
      </c>
      <c r="E10" s="408"/>
      <c r="F10" s="408"/>
      <c r="G10" s="408"/>
      <c r="H10" s="487"/>
      <c r="I10" s="489">
        <f>SUM(J10:Q10)</f>
        <v>209393</v>
      </c>
      <c r="J10" s="481">
        <v>128101</v>
      </c>
      <c r="K10" s="481">
        <v>27759</v>
      </c>
      <c r="L10" s="481">
        <v>50833</v>
      </c>
      <c r="M10" s="481"/>
      <c r="N10" s="481"/>
      <c r="O10" s="481">
        <v>2700</v>
      </c>
      <c r="P10" s="481"/>
      <c r="Q10" s="48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</row>
    <row r="11" spans="1:30" s="60" customFormat="1" ht="22.5" customHeight="1">
      <c r="A11" s="1154">
        <v>4</v>
      </c>
      <c r="B11" s="399">
        <v>2</v>
      </c>
      <c r="C11" s="400"/>
      <c r="D11" s="477" t="s">
        <v>338</v>
      </c>
      <c r="E11" s="729" t="s">
        <v>24</v>
      </c>
      <c r="F11" s="134">
        <v>352042</v>
      </c>
      <c r="G11" s="134">
        <v>354412</v>
      </c>
      <c r="H11" s="486">
        <v>375314</v>
      </c>
      <c r="I11" s="489"/>
      <c r="J11" s="134"/>
      <c r="K11" s="134"/>
      <c r="L11" s="134"/>
      <c r="M11" s="134"/>
      <c r="N11" s="134"/>
      <c r="O11" s="134"/>
      <c r="P11" s="134"/>
      <c r="Q11" s="149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/>
      <c r="AC11" s="345"/>
      <c r="AD11" s="345"/>
    </row>
    <row r="12" spans="1:30" s="56" customFormat="1" ht="18" customHeight="1">
      <c r="A12" s="1154">
        <v>5</v>
      </c>
      <c r="B12" s="399"/>
      <c r="C12" s="400"/>
      <c r="D12" s="728" t="s">
        <v>337</v>
      </c>
      <c r="E12" s="134"/>
      <c r="F12" s="134"/>
      <c r="G12" s="134"/>
      <c r="H12" s="486"/>
      <c r="I12" s="489"/>
      <c r="J12" s="134"/>
      <c r="K12" s="134"/>
      <c r="L12" s="134"/>
      <c r="M12" s="134"/>
      <c r="N12" s="134"/>
      <c r="O12" s="134"/>
      <c r="P12" s="134"/>
      <c r="Q12" s="149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</row>
    <row r="13" spans="1:30" s="56" customFormat="1" ht="18" customHeight="1">
      <c r="A13" s="1154">
        <v>6</v>
      </c>
      <c r="B13" s="402"/>
      <c r="C13" s="403"/>
      <c r="D13" s="404" t="s">
        <v>336</v>
      </c>
      <c r="E13" s="408"/>
      <c r="F13" s="408"/>
      <c r="G13" s="408"/>
      <c r="H13" s="487"/>
      <c r="I13" s="489">
        <f>SUM(J13:Q13)</f>
        <v>356328</v>
      </c>
      <c r="J13" s="481">
        <v>230034</v>
      </c>
      <c r="K13" s="481">
        <v>49964</v>
      </c>
      <c r="L13" s="481">
        <v>73030</v>
      </c>
      <c r="M13" s="481"/>
      <c r="N13" s="481"/>
      <c r="O13" s="481">
        <v>3300</v>
      </c>
      <c r="P13" s="481"/>
      <c r="Q13" s="482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</row>
    <row r="14" spans="1:30" s="56" customFormat="1" ht="22.5" customHeight="1">
      <c r="A14" s="1154">
        <v>7</v>
      </c>
      <c r="B14" s="399">
        <v>3</v>
      </c>
      <c r="C14" s="400"/>
      <c r="D14" s="477" t="s">
        <v>284</v>
      </c>
      <c r="E14" s="729" t="s">
        <v>24</v>
      </c>
      <c r="F14" s="134">
        <v>390437</v>
      </c>
      <c r="G14" s="134">
        <v>406698</v>
      </c>
      <c r="H14" s="486">
        <v>444029</v>
      </c>
      <c r="I14" s="489"/>
      <c r="J14" s="134"/>
      <c r="K14" s="134"/>
      <c r="L14" s="134"/>
      <c r="M14" s="134"/>
      <c r="N14" s="134"/>
      <c r="O14" s="134"/>
      <c r="P14" s="134"/>
      <c r="Q14" s="149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</row>
    <row r="15" spans="1:30" s="53" customFormat="1" ht="18" customHeight="1">
      <c r="A15" s="1154">
        <v>8</v>
      </c>
      <c r="B15" s="399"/>
      <c r="C15" s="400"/>
      <c r="D15" s="728" t="s">
        <v>159</v>
      </c>
      <c r="E15" s="134"/>
      <c r="F15" s="134"/>
      <c r="G15" s="134"/>
      <c r="H15" s="486"/>
      <c r="I15" s="489"/>
      <c r="J15" s="134"/>
      <c r="K15" s="134"/>
      <c r="L15" s="134"/>
      <c r="M15" s="134"/>
      <c r="N15" s="134"/>
      <c r="O15" s="134"/>
      <c r="P15" s="134"/>
      <c r="Q15" s="149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</row>
    <row r="16" spans="1:30" s="53" customFormat="1" ht="18" customHeight="1">
      <c r="A16" s="1154">
        <v>9</v>
      </c>
      <c r="B16" s="402"/>
      <c r="C16" s="403"/>
      <c r="D16" s="404" t="s">
        <v>336</v>
      </c>
      <c r="E16" s="408"/>
      <c r="F16" s="408"/>
      <c r="G16" s="408"/>
      <c r="H16" s="487"/>
      <c r="I16" s="489">
        <f>SUM(J16:Q16)</f>
        <v>425240</v>
      </c>
      <c r="J16" s="481">
        <v>282771</v>
      </c>
      <c r="K16" s="481">
        <v>61168</v>
      </c>
      <c r="L16" s="481">
        <v>78301</v>
      </c>
      <c r="M16" s="481"/>
      <c r="N16" s="481"/>
      <c r="O16" s="481">
        <v>3000</v>
      </c>
      <c r="P16" s="481"/>
      <c r="Q16" s="48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1:30" s="56" customFormat="1" ht="22.5" customHeight="1">
      <c r="A17" s="1154">
        <v>10</v>
      </c>
      <c r="B17" s="399">
        <v>4</v>
      </c>
      <c r="C17" s="400"/>
      <c r="D17" s="477" t="s">
        <v>285</v>
      </c>
      <c r="E17" s="729" t="s">
        <v>24</v>
      </c>
      <c r="F17" s="134">
        <v>288668</v>
      </c>
      <c r="G17" s="134">
        <v>297708</v>
      </c>
      <c r="H17" s="486">
        <v>328506</v>
      </c>
      <c r="I17" s="489"/>
      <c r="J17" s="134"/>
      <c r="K17" s="134"/>
      <c r="L17" s="134"/>
      <c r="M17" s="134"/>
      <c r="N17" s="134"/>
      <c r="O17" s="134"/>
      <c r="P17" s="134"/>
      <c r="Q17" s="149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</row>
    <row r="18" spans="1:30" s="56" customFormat="1" ht="18" customHeight="1">
      <c r="A18" s="1154">
        <v>11</v>
      </c>
      <c r="B18" s="399"/>
      <c r="C18" s="400"/>
      <c r="D18" s="728" t="s">
        <v>160</v>
      </c>
      <c r="E18" s="134"/>
      <c r="F18" s="134"/>
      <c r="G18" s="134"/>
      <c r="H18" s="486"/>
      <c r="I18" s="489"/>
      <c r="J18" s="134"/>
      <c r="K18" s="134"/>
      <c r="L18" s="134"/>
      <c r="M18" s="134"/>
      <c r="N18" s="134"/>
      <c r="O18" s="134"/>
      <c r="P18" s="134"/>
      <c r="Q18" s="149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</row>
    <row r="19" spans="1:30" s="53" customFormat="1" ht="18" customHeight="1">
      <c r="A19" s="1154">
        <v>12</v>
      </c>
      <c r="B19" s="402"/>
      <c r="C19" s="403"/>
      <c r="D19" s="404" t="s">
        <v>336</v>
      </c>
      <c r="E19" s="408"/>
      <c r="F19" s="408"/>
      <c r="G19" s="408"/>
      <c r="H19" s="487"/>
      <c r="I19" s="489">
        <f>SUM(J19:Q19)</f>
        <v>310528</v>
      </c>
      <c r="J19" s="481">
        <v>202358</v>
      </c>
      <c r="K19" s="481">
        <v>43912</v>
      </c>
      <c r="L19" s="481">
        <v>62358</v>
      </c>
      <c r="M19" s="481"/>
      <c r="N19" s="481"/>
      <c r="O19" s="481">
        <v>1900</v>
      </c>
      <c r="P19" s="481"/>
      <c r="Q19" s="48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1:30" s="60" customFormat="1" ht="22.5" customHeight="1">
      <c r="A20" s="1154">
        <v>13</v>
      </c>
      <c r="B20" s="399">
        <v>5</v>
      </c>
      <c r="C20" s="400"/>
      <c r="D20" s="477" t="s">
        <v>286</v>
      </c>
      <c r="E20" s="729" t="s">
        <v>24</v>
      </c>
      <c r="F20" s="134">
        <v>318973</v>
      </c>
      <c r="G20" s="134">
        <v>327569</v>
      </c>
      <c r="H20" s="486">
        <v>351475</v>
      </c>
      <c r="I20" s="489"/>
      <c r="J20" s="134"/>
      <c r="K20" s="134"/>
      <c r="L20" s="134"/>
      <c r="M20" s="481"/>
      <c r="N20" s="481"/>
      <c r="O20" s="481"/>
      <c r="P20" s="481"/>
      <c r="Q20" s="482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</row>
    <row r="21" spans="1:30" s="56" customFormat="1" ht="18" customHeight="1">
      <c r="A21" s="1154">
        <v>14</v>
      </c>
      <c r="B21" s="399"/>
      <c r="C21" s="400"/>
      <c r="D21" s="728" t="s">
        <v>161</v>
      </c>
      <c r="E21" s="134"/>
      <c r="F21" s="134"/>
      <c r="G21" s="134"/>
      <c r="H21" s="486"/>
      <c r="I21" s="489"/>
      <c r="J21" s="134"/>
      <c r="K21" s="134"/>
      <c r="L21" s="134"/>
      <c r="M21" s="481"/>
      <c r="N21" s="481"/>
      <c r="O21" s="481"/>
      <c r="P21" s="481"/>
      <c r="Q21" s="482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</row>
    <row r="22" spans="1:30" s="56" customFormat="1" ht="18" customHeight="1">
      <c r="A22" s="1154">
        <v>15</v>
      </c>
      <c r="B22" s="402"/>
      <c r="C22" s="403"/>
      <c r="D22" s="404" t="s">
        <v>336</v>
      </c>
      <c r="E22" s="408"/>
      <c r="F22" s="408"/>
      <c r="G22" s="408"/>
      <c r="H22" s="487"/>
      <c r="I22" s="489">
        <f>SUM(J22:Q22)</f>
        <v>339061</v>
      </c>
      <c r="J22" s="481">
        <v>205859</v>
      </c>
      <c r="K22" s="481">
        <v>44702</v>
      </c>
      <c r="L22" s="481">
        <v>83200</v>
      </c>
      <c r="M22" s="481"/>
      <c r="N22" s="481"/>
      <c r="O22" s="481">
        <v>5300</v>
      </c>
      <c r="P22" s="481"/>
      <c r="Q22" s="482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</row>
    <row r="23" spans="1:30" s="57" customFormat="1" ht="22.5" customHeight="1">
      <c r="A23" s="1154">
        <v>16</v>
      </c>
      <c r="B23" s="399">
        <v>6</v>
      </c>
      <c r="C23" s="400"/>
      <c r="D23" s="477" t="s">
        <v>287</v>
      </c>
      <c r="E23" s="729" t="s">
        <v>24</v>
      </c>
      <c r="F23" s="134">
        <v>148764</v>
      </c>
      <c r="G23" s="134">
        <v>157637</v>
      </c>
      <c r="H23" s="486">
        <v>168037</v>
      </c>
      <c r="I23" s="489"/>
      <c r="J23" s="134"/>
      <c r="K23" s="134"/>
      <c r="L23" s="134"/>
      <c r="M23" s="481"/>
      <c r="N23" s="481"/>
      <c r="O23" s="481"/>
      <c r="P23" s="481"/>
      <c r="Q23" s="48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</row>
    <row r="24" spans="1:30" s="60" customFormat="1" ht="18" customHeight="1">
      <c r="A24" s="1154">
        <v>17</v>
      </c>
      <c r="B24" s="399"/>
      <c r="C24" s="400"/>
      <c r="D24" s="728" t="s">
        <v>162</v>
      </c>
      <c r="E24" s="134"/>
      <c r="F24" s="134"/>
      <c r="G24" s="134"/>
      <c r="H24" s="486"/>
      <c r="I24" s="489"/>
      <c r="J24" s="134"/>
      <c r="K24" s="134"/>
      <c r="L24" s="134"/>
      <c r="M24" s="481"/>
      <c r="N24" s="481"/>
      <c r="O24" s="481"/>
      <c r="P24" s="481"/>
      <c r="Q24" s="482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</row>
    <row r="25" spans="1:30" s="56" customFormat="1" ht="18" customHeight="1">
      <c r="A25" s="1154">
        <v>18</v>
      </c>
      <c r="B25" s="402"/>
      <c r="C25" s="403"/>
      <c r="D25" s="404" t="s">
        <v>336</v>
      </c>
      <c r="E25" s="408"/>
      <c r="F25" s="408"/>
      <c r="G25" s="408"/>
      <c r="H25" s="487"/>
      <c r="I25" s="489">
        <f>SUM(J25:Q25)</f>
        <v>165684</v>
      </c>
      <c r="J25" s="481">
        <v>105948</v>
      </c>
      <c r="K25" s="481">
        <v>23188</v>
      </c>
      <c r="L25" s="481">
        <v>35448</v>
      </c>
      <c r="M25" s="481"/>
      <c r="N25" s="481"/>
      <c r="O25" s="481">
        <v>1100</v>
      </c>
      <c r="P25" s="481"/>
      <c r="Q25" s="482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</row>
    <row r="26" spans="1:30" s="57" customFormat="1" ht="18" customHeight="1">
      <c r="A26" s="1154">
        <v>19</v>
      </c>
      <c r="B26" s="405"/>
      <c r="C26" s="406">
        <v>1</v>
      </c>
      <c r="D26" s="407" t="s">
        <v>158</v>
      </c>
      <c r="E26" s="729"/>
      <c r="F26" s="134">
        <v>1562</v>
      </c>
      <c r="G26" s="134">
        <v>2240</v>
      </c>
      <c r="H26" s="486">
        <v>2240</v>
      </c>
      <c r="I26" s="488"/>
      <c r="J26" s="485"/>
      <c r="K26" s="485"/>
      <c r="L26" s="483"/>
      <c r="M26" s="483"/>
      <c r="N26" s="483"/>
      <c r="O26" s="483"/>
      <c r="P26" s="483"/>
      <c r="Q26" s="484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</row>
    <row r="27" spans="1:30" s="60" customFormat="1" ht="18" customHeight="1" thickBot="1">
      <c r="A27" s="1154">
        <v>20</v>
      </c>
      <c r="B27" s="402"/>
      <c r="C27" s="444"/>
      <c r="D27" s="407" t="s">
        <v>336</v>
      </c>
      <c r="E27" s="446"/>
      <c r="F27" s="446"/>
      <c r="G27" s="446"/>
      <c r="H27" s="490"/>
      <c r="I27" s="175">
        <f>SUM(J27:Q27)</f>
        <v>2245</v>
      </c>
      <c r="J27" s="491">
        <v>1957</v>
      </c>
      <c r="K27" s="491">
        <v>191</v>
      </c>
      <c r="L27" s="491">
        <v>97</v>
      </c>
      <c r="M27" s="491"/>
      <c r="N27" s="491"/>
      <c r="O27" s="491"/>
      <c r="P27" s="491"/>
      <c r="Q27" s="492"/>
      <c r="R27" s="345"/>
      <c r="S27" s="345"/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</row>
    <row r="28" spans="1:30" s="61" customFormat="1" ht="36" customHeight="1" thickBot="1" thickTop="1">
      <c r="A28" s="1154">
        <v>21</v>
      </c>
      <c r="B28" s="493"/>
      <c r="C28" s="688"/>
      <c r="D28" s="688" t="s">
        <v>163</v>
      </c>
      <c r="E28" s="688"/>
      <c r="F28" s="688">
        <f>SUM(F8:F27)</f>
        <v>1692475</v>
      </c>
      <c r="G28" s="688">
        <f>SUM(G8:G27)</f>
        <v>1747825</v>
      </c>
      <c r="H28" s="730">
        <f>SUM(H8:H27)</f>
        <v>1881004</v>
      </c>
      <c r="I28" s="698">
        <f>SUM(J28:Q28)</f>
        <v>1808479</v>
      </c>
      <c r="J28" s="688">
        <f>SUM(J10,J13,J16,J19,J22,J25,J27)</f>
        <v>1157028</v>
      </c>
      <c r="K28" s="688">
        <f aca="true" t="shared" si="0" ref="K28:Q28">SUM(K10,K13,K16,K19,K22,K25,K27)</f>
        <v>250884</v>
      </c>
      <c r="L28" s="688">
        <f t="shared" si="0"/>
        <v>383267</v>
      </c>
      <c r="M28" s="688">
        <f t="shared" si="0"/>
        <v>0</v>
      </c>
      <c r="N28" s="688">
        <f t="shared" si="0"/>
        <v>0</v>
      </c>
      <c r="O28" s="688">
        <f t="shared" si="0"/>
        <v>17300</v>
      </c>
      <c r="P28" s="688">
        <f t="shared" si="0"/>
        <v>0</v>
      </c>
      <c r="Q28" s="871">
        <f t="shared" si="0"/>
        <v>0</v>
      </c>
      <c r="R28" s="494">
        <f>+'4.Inbe'!N28-'6.Inki'!I28</f>
        <v>0</v>
      </c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</row>
    <row r="29" spans="1:30" s="57" customFormat="1" ht="30.75" thickTop="1">
      <c r="A29" s="1154">
        <v>22</v>
      </c>
      <c r="B29" s="932">
        <v>7</v>
      </c>
      <c r="C29" s="421"/>
      <c r="D29" s="478" t="s">
        <v>442</v>
      </c>
      <c r="E29" s="731" t="s">
        <v>24</v>
      </c>
      <c r="F29" s="434">
        <v>841546</v>
      </c>
      <c r="G29" s="434">
        <v>863672</v>
      </c>
      <c r="H29" s="732">
        <v>947543</v>
      </c>
      <c r="I29" s="699"/>
      <c r="J29" s="434"/>
      <c r="K29" s="434"/>
      <c r="L29" s="434"/>
      <c r="M29" s="434"/>
      <c r="N29" s="434"/>
      <c r="O29" s="434"/>
      <c r="P29" s="434"/>
      <c r="Q29" s="495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</row>
    <row r="30" spans="1:30" s="60" customFormat="1" ht="18" customHeight="1">
      <c r="A30" s="1154">
        <v>23</v>
      </c>
      <c r="B30" s="402"/>
      <c r="C30" s="403"/>
      <c r="D30" s="404" t="s">
        <v>336</v>
      </c>
      <c r="E30" s="408"/>
      <c r="F30" s="408"/>
      <c r="G30" s="408"/>
      <c r="H30" s="487"/>
      <c r="I30" s="489">
        <f>SUM(J30:Q30)</f>
        <v>882986</v>
      </c>
      <c r="J30" s="481">
        <v>603305</v>
      </c>
      <c r="K30" s="481">
        <v>133043</v>
      </c>
      <c r="L30" s="481">
        <v>140158</v>
      </c>
      <c r="M30" s="481"/>
      <c r="N30" s="481"/>
      <c r="O30" s="481">
        <v>6480</v>
      </c>
      <c r="P30" s="481"/>
      <c r="Q30" s="482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</row>
    <row r="31" spans="1:30" s="60" customFormat="1" ht="18" customHeight="1">
      <c r="A31" s="1154">
        <v>24</v>
      </c>
      <c r="B31" s="405"/>
      <c r="C31" s="400">
        <v>2</v>
      </c>
      <c r="D31" s="407" t="s">
        <v>673</v>
      </c>
      <c r="E31" s="733"/>
      <c r="F31" s="134"/>
      <c r="G31" s="134"/>
      <c r="H31" s="486">
        <v>14314</v>
      </c>
      <c r="I31" s="500"/>
      <c r="J31" s="481"/>
      <c r="K31" s="481"/>
      <c r="L31" s="481"/>
      <c r="M31" s="496"/>
      <c r="N31" s="496"/>
      <c r="O31" s="496"/>
      <c r="P31" s="496"/>
      <c r="Q31" s="497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</row>
    <row r="32" spans="1:30" s="58" customFormat="1" ht="18" customHeight="1">
      <c r="A32" s="1154">
        <v>25</v>
      </c>
      <c r="B32" s="402"/>
      <c r="C32" s="403"/>
      <c r="D32" s="407" t="s">
        <v>336</v>
      </c>
      <c r="E32" s="734"/>
      <c r="F32" s="408"/>
      <c r="G32" s="408"/>
      <c r="H32" s="487"/>
      <c r="I32" s="489">
        <f>SUM(J32:Q32)</f>
        <v>10080</v>
      </c>
      <c r="J32" s="481">
        <v>8195</v>
      </c>
      <c r="K32" s="481">
        <v>1885</v>
      </c>
      <c r="L32" s="481"/>
      <c r="M32" s="481"/>
      <c r="N32" s="481"/>
      <c r="O32" s="481"/>
      <c r="P32" s="481"/>
      <c r="Q32" s="482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</row>
    <row r="33" spans="1:30" s="60" customFormat="1" ht="22.5" customHeight="1">
      <c r="A33" s="1154">
        <v>26</v>
      </c>
      <c r="B33" s="399">
        <v>8</v>
      </c>
      <c r="C33" s="400"/>
      <c r="D33" s="477" t="s">
        <v>130</v>
      </c>
      <c r="E33" s="729" t="s">
        <v>24</v>
      </c>
      <c r="F33" s="134">
        <v>75909</v>
      </c>
      <c r="G33" s="134">
        <v>64902</v>
      </c>
      <c r="H33" s="486">
        <v>100210</v>
      </c>
      <c r="I33" s="500"/>
      <c r="J33" s="134"/>
      <c r="K33" s="134"/>
      <c r="L33" s="134"/>
      <c r="M33" s="134"/>
      <c r="N33" s="134"/>
      <c r="O33" s="134"/>
      <c r="P33" s="134"/>
      <c r="Q33" s="149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</row>
    <row r="34" spans="1:30" s="55" customFormat="1" ht="18" customHeight="1">
      <c r="A34" s="1154">
        <v>27</v>
      </c>
      <c r="B34" s="402"/>
      <c r="C34" s="403"/>
      <c r="D34" s="404" t="s">
        <v>336</v>
      </c>
      <c r="E34" s="408"/>
      <c r="F34" s="408"/>
      <c r="G34" s="408"/>
      <c r="H34" s="487"/>
      <c r="I34" s="489">
        <f>SUM(J34:Q34)</f>
        <v>66825</v>
      </c>
      <c r="J34" s="481">
        <v>37684</v>
      </c>
      <c r="K34" s="481">
        <v>7484</v>
      </c>
      <c r="L34" s="481">
        <v>21657</v>
      </c>
      <c r="M34" s="481"/>
      <c r="N34" s="481"/>
      <c r="O34" s="481"/>
      <c r="P34" s="481"/>
      <c r="Q34" s="482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</row>
    <row r="35" spans="1:30" s="60" customFormat="1" ht="18" customHeight="1">
      <c r="A35" s="1154">
        <v>28</v>
      </c>
      <c r="B35" s="405"/>
      <c r="C35" s="406">
        <v>1</v>
      </c>
      <c r="D35" s="407" t="s">
        <v>158</v>
      </c>
      <c r="E35" s="733"/>
      <c r="F35" s="134">
        <v>1056</v>
      </c>
      <c r="G35" s="134">
        <v>1076</v>
      </c>
      <c r="H35" s="486">
        <v>90</v>
      </c>
      <c r="I35" s="500"/>
      <c r="J35" s="481"/>
      <c r="K35" s="481"/>
      <c r="L35" s="481"/>
      <c r="M35" s="496"/>
      <c r="N35" s="496"/>
      <c r="O35" s="496"/>
      <c r="P35" s="496"/>
      <c r="Q35" s="497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</row>
    <row r="36" spans="1:30" s="58" customFormat="1" ht="18" customHeight="1">
      <c r="A36" s="1154">
        <v>29</v>
      </c>
      <c r="B36" s="402"/>
      <c r="C36" s="444"/>
      <c r="D36" s="407" t="s">
        <v>336</v>
      </c>
      <c r="E36" s="736"/>
      <c r="F36" s="446"/>
      <c r="G36" s="446"/>
      <c r="H36" s="490"/>
      <c r="I36" s="175">
        <f>SUM(J36:Q36)</f>
        <v>0</v>
      </c>
      <c r="J36" s="491"/>
      <c r="K36" s="491"/>
      <c r="L36" s="491"/>
      <c r="M36" s="491"/>
      <c r="N36" s="491"/>
      <c r="O36" s="491"/>
      <c r="P36" s="491"/>
      <c r="Q36" s="492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</row>
    <row r="37" spans="1:30" s="60" customFormat="1" ht="22.5" customHeight="1">
      <c r="A37" s="1154">
        <v>30</v>
      </c>
      <c r="B37" s="399">
        <v>9</v>
      </c>
      <c r="C37" s="400"/>
      <c r="D37" s="477" t="s">
        <v>704</v>
      </c>
      <c r="E37" s="729" t="s">
        <v>24</v>
      </c>
      <c r="F37" s="134"/>
      <c r="G37" s="134"/>
      <c r="H37" s="486"/>
      <c r="I37" s="500"/>
      <c r="J37" s="134"/>
      <c r="K37" s="134"/>
      <c r="L37" s="134"/>
      <c r="M37" s="134"/>
      <c r="N37" s="134"/>
      <c r="O37" s="134"/>
      <c r="P37" s="134"/>
      <c r="Q37" s="149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</row>
    <row r="38" spans="1:30" s="55" customFormat="1" ht="18" customHeight="1">
      <c r="A38" s="1154">
        <v>31</v>
      </c>
      <c r="B38" s="402"/>
      <c r="C38" s="403"/>
      <c r="D38" s="404" t="s">
        <v>336</v>
      </c>
      <c r="E38" s="408"/>
      <c r="F38" s="408"/>
      <c r="G38" s="408"/>
      <c r="H38" s="487"/>
      <c r="I38" s="489">
        <f>SUM(J38:Q38)</f>
        <v>236700</v>
      </c>
      <c r="J38" s="481">
        <v>165535</v>
      </c>
      <c r="K38" s="481">
        <v>36707</v>
      </c>
      <c r="L38" s="481">
        <v>30073</v>
      </c>
      <c r="M38" s="481"/>
      <c r="N38" s="481"/>
      <c r="O38" s="481">
        <v>4385</v>
      </c>
      <c r="P38" s="481"/>
      <c r="Q38" s="482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</row>
    <row r="39" spans="1:30" s="60" customFormat="1" ht="18" customHeight="1">
      <c r="A39" s="1154">
        <v>32</v>
      </c>
      <c r="B39" s="405"/>
      <c r="C39" s="406">
        <v>1</v>
      </c>
      <c r="D39" s="407" t="s">
        <v>158</v>
      </c>
      <c r="E39" s="733"/>
      <c r="F39" s="134"/>
      <c r="G39" s="134"/>
      <c r="H39" s="486"/>
      <c r="I39" s="500"/>
      <c r="J39" s="481"/>
      <c r="K39" s="481"/>
      <c r="L39" s="481"/>
      <c r="M39" s="496"/>
      <c r="N39" s="496"/>
      <c r="O39" s="496"/>
      <c r="P39" s="496"/>
      <c r="Q39" s="497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</row>
    <row r="40" spans="1:30" s="58" customFormat="1" ht="18" customHeight="1" thickBot="1">
      <c r="A40" s="1154">
        <v>33</v>
      </c>
      <c r="B40" s="402"/>
      <c r="C40" s="444"/>
      <c r="D40" s="407" t="s">
        <v>336</v>
      </c>
      <c r="E40" s="736"/>
      <c r="F40" s="446"/>
      <c r="G40" s="446"/>
      <c r="H40" s="490"/>
      <c r="I40" s="175">
        <f>SUM(J40:Q40)</f>
        <v>269</v>
      </c>
      <c r="J40" s="491">
        <v>245</v>
      </c>
      <c r="K40" s="491">
        <v>24</v>
      </c>
      <c r="L40" s="491"/>
      <c r="M40" s="491"/>
      <c r="N40" s="491"/>
      <c r="O40" s="491"/>
      <c r="P40" s="491"/>
      <c r="Q40" s="492"/>
      <c r="R40" s="346"/>
      <c r="S40" s="346"/>
      <c r="T40" s="346"/>
      <c r="U40" s="346"/>
      <c r="V40" s="346"/>
      <c r="W40" s="346"/>
      <c r="X40" s="346"/>
      <c r="Y40" s="346"/>
      <c r="Z40" s="346"/>
      <c r="AA40" s="346"/>
      <c r="AB40" s="346"/>
      <c r="AC40" s="346"/>
      <c r="AD40" s="346"/>
    </row>
    <row r="41" spans="1:30" s="242" customFormat="1" ht="36" customHeight="1" thickBot="1" thickTop="1">
      <c r="A41" s="1154">
        <v>34</v>
      </c>
      <c r="B41" s="493"/>
      <c r="C41" s="688"/>
      <c r="D41" s="688" t="s">
        <v>164</v>
      </c>
      <c r="E41" s="737"/>
      <c r="F41" s="688">
        <f>SUM(F29:F40)</f>
        <v>918511</v>
      </c>
      <c r="G41" s="688">
        <f>SUM(G29:G40)</f>
        <v>929650</v>
      </c>
      <c r="H41" s="730">
        <f>SUM(H29:H40)</f>
        <v>1062157</v>
      </c>
      <c r="I41" s="698">
        <f>SUM(J41:Q41)</f>
        <v>1196860</v>
      </c>
      <c r="J41" s="700">
        <f>SUM(J30,J32,J34,J36,J38,J40)</f>
        <v>814964</v>
      </c>
      <c r="K41" s="700">
        <f aca="true" t="shared" si="1" ref="K41:Q41">SUM(K30,K32,K34,K36,K38,K40)</f>
        <v>179143</v>
      </c>
      <c r="L41" s="700">
        <f t="shared" si="1"/>
        <v>191888</v>
      </c>
      <c r="M41" s="700">
        <f t="shared" si="1"/>
        <v>0</v>
      </c>
      <c r="N41" s="700">
        <f t="shared" si="1"/>
        <v>0</v>
      </c>
      <c r="O41" s="700">
        <f t="shared" si="1"/>
        <v>10865</v>
      </c>
      <c r="P41" s="700">
        <f t="shared" si="1"/>
        <v>0</v>
      </c>
      <c r="Q41" s="872">
        <f t="shared" si="1"/>
        <v>0</v>
      </c>
      <c r="R41" s="494">
        <f>+'4.Inbe'!N41-'6.Inki'!I41</f>
        <v>0</v>
      </c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</row>
    <row r="42" spans="1:30" s="50" customFormat="1" ht="22.5" customHeight="1" thickTop="1">
      <c r="A42" s="1154">
        <v>35</v>
      </c>
      <c r="B42" s="399">
        <v>10</v>
      </c>
      <c r="C42" s="421"/>
      <c r="D42" s="478" t="s">
        <v>715</v>
      </c>
      <c r="E42" s="731" t="s">
        <v>24</v>
      </c>
      <c r="F42" s="434">
        <v>217117</v>
      </c>
      <c r="G42" s="434">
        <v>208999</v>
      </c>
      <c r="H42" s="732">
        <v>287045</v>
      </c>
      <c r="I42" s="699"/>
      <c r="J42" s="434"/>
      <c r="K42" s="434"/>
      <c r="L42" s="434"/>
      <c r="M42" s="434"/>
      <c r="N42" s="434"/>
      <c r="O42" s="434"/>
      <c r="P42" s="434"/>
      <c r="Q42" s="495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</row>
    <row r="43" spans="1:30" s="55" customFormat="1" ht="18" customHeight="1">
      <c r="A43" s="1154">
        <v>36</v>
      </c>
      <c r="B43" s="402"/>
      <c r="C43" s="403"/>
      <c r="D43" s="404" t="s">
        <v>336</v>
      </c>
      <c r="E43" s="408"/>
      <c r="F43" s="408"/>
      <c r="G43" s="408"/>
      <c r="H43" s="487"/>
      <c r="I43" s="489">
        <f>SUM(J43:Q43)</f>
        <v>214545</v>
      </c>
      <c r="J43" s="481">
        <v>78067</v>
      </c>
      <c r="K43" s="481">
        <v>15849</v>
      </c>
      <c r="L43" s="481">
        <v>115629</v>
      </c>
      <c r="M43" s="481"/>
      <c r="N43" s="481"/>
      <c r="O43" s="481">
        <v>5000</v>
      </c>
      <c r="P43" s="481"/>
      <c r="Q43" s="482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</row>
    <row r="44" spans="1:30" s="57" customFormat="1" ht="22.5" customHeight="1">
      <c r="A44" s="1154">
        <v>37</v>
      </c>
      <c r="B44" s="399">
        <v>11</v>
      </c>
      <c r="C44" s="400"/>
      <c r="D44" s="477" t="s">
        <v>671</v>
      </c>
      <c r="E44" s="729" t="s">
        <v>24</v>
      </c>
      <c r="F44" s="134">
        <v>118965</v>
      </c>
      <c r="G44" s="134">
        <v>116673</v>
      </c>
      <c r="H44" s="486">
        <v>150345</v>
      </c>
      <c r="I44" s="500"/>
      <c r="J44" s="134"/>
      <c r="K44" s="134"/>
      <c r="L44" s="134"/>
      <c r="M44" s="134"/>
      <c r="N44" s="134"/>
      <c r="O44" s="134"/>
      <c r="P44" s="134"/>
      <c r="Q44" s="149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</row>
    <row r="45" spans="1:30" s="57" customFormat="1" ht="18" customHeight="1">
      <c r="A45" s="1154">
        <v>38</v>
      </c>
      <c r="B45" s="402"/>
      <c r="C45" s="403"/>
      <c r="D45" s="404" t="s">
        <v>336</v>
      </c>
      <c r="E45" s="408"/>
      <c r="F45" s="408"/>
      <c r="G45" s="408"/>
      <c r="H45" s="487"/>
      <c r="I45" s="489">
        <f>SUM(J45:Q45)</f>
        <v>125485</v>
      </c>
      <c r="J45" s="481">
        <v>66670</v>
      </c>
      <c r="K45" s="481">
        <v>13292</v>
      </c>
      <c r="L45" s="481">
        <v>41123</v>
      </c>
      <c r="M45" s="481"/>
      <c r="N45" s="481"/>
      <c r="O45" s="481">
        <v>4400</v>
      </c>
      <c r="P45" s="481"/>
      <c r="Q45" s="48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</row>
    <row r="46" spans="1:30" s="57" customFormat="1" ht="22.5" customHeight="1">
      <c r="A46" s="1154">
        <v>39</v>
      </c>
      <c r="B46" s="399">
        <v>12</v>
      </c>
      <c r="C46" s="400"/>
      <c r="D46" s="477" t="s">
        <v>26</v>
      </c>
      <c r="E46" s="729" t="s">
        <v>24</v>
      </c>
      <c r="F46" s="134">
        <v>425403</v>
      </c>
      <c r="G46" s="134">
        <v>395195</v>
      </c>
      <c r="H46" s="486">
        <v>463126</v>
      </c>
      <c r="I46" s="500"/>
      <c r="J46" s="134"/>
      <c r="K46" s="134"/>
      <c r="L46" s="134"/>
      <c r="M46" s="134"/>
      <c r="N46" s="134"/>
      <c r="O46" s="134"/>
      <c r="P46" s="134"/>
      <c r="Q46" s="149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</row>
    <row r="47" spans="1:30" s="57" customFormat="1" ht="18" customHeight="1">
      <c r="A47" s="1154">
        <v>40</v>
      </c>
      <c r="B47" s="402"/>
      <c r="C47" s="403"/>
      <c r="D47" s="404" t="s">
        <v>336</v>
      </c>
      <c r="E47" s="408"/>
      <c r="F47" s="408"/>
      <c r="G47" s="408"/>
      <c r="H47" s="487"/>
      <c r="I47" s="489">
        <f>SUM(J47:Q47)</f>
        <v>403206</v>
      </c>
      <c r="J47" s="481">
        <v>158864</v>
      </c>
      <c r="K47" s="481">
        <v>34287</v>
      </c>
      <c r="L47" s="481">
        <v>193055</v>
      </c>
      <c r="M47" s="481"/>
      <c r="N47" s="481"/>
      <c r="O47" s="481">
        <v>17000</v>
      </c>
      <c r="P47" s="481"/>
      <c r="Q47" s="48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</row>
    <row r="48" spans="1:30" s="53" customFormat="1" ht="18" customHeight="1">
      <c r="A48" s="1154">
        <v>41</v>
      </c>
      <c r="B48" s="405"/>
      <c r="C48" s="406">
        <v>1</v>
      </c>
      <c r="D48" s="407" t="s">
        <v>158</v>
      </c>
      <c r="E48" s="733"/>
      <c r="F48" s="134">
        <v>2808</v>
      </c>
      <c r="G48" s="134"/>
      <c r="H48" s="735">
        <v>416</v>
      </c>
      <c r="I48" s="500"/>
      <c r="J48" s="481"/>
      <c r="K48" s="481"/>
      <c r="L48" s="481"/>
      <c r="M48" s="496"/>
      <c r="N48" s="496"/>
      <c r="O48" s="496"/>
      <c r="P48" s="496"/>
      <c r="Q48" s="497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</row>
    <row r="49" spans="1:30" s="57" customFormat="1" ht="18" customHeight="1">
      <c r="A49" s="1154">
        <v>42</v>
      </c>
      <c r="B49" s="402"/>
      <c r="C49" s="403"/>
      <c r="D49" s="407" t="s">
        <v>336</v>
      </c>
      <c r="E49" s="734"/>
      <c r="F49" s="408"/>
      <c r="G49" s="408"/>
      <c r="H49" s="487"/>
      <c r="I49" s="489">
        <f>SUM(J49:Q49)</f>
        <v>0</v>
      </c>
      <c r="J49" s="481"/>
      <c r="K49" s="481"/>
      <c r="L49" s="481"/>
      <c r="M49" s="481"/>
      <c r="N49" s="481"/>
      <c r="O49" s="481"/>
      <c r="P49" s="481"/>
      <c r="Q49" s="48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</row>
    <row r="50" spans="1:30" s="53" customFormat="1" ht="22.5" customHeight="1">
      <c r="A50" s="1154">
        <v>43</v>
      </c>
      <c r="B50" s="399">
        <v>13</v>
      </c>
      <c r="C50" s="400"/>
      <c r="D50" s="477" t="s">
        <v>36</v>
      </c>
      <c r="E50" s="729" t="s">
        <v>24</v>
      </c>
      <c r="F50" s="134">
        <v>252359</v>
      </c>
      <c r="G50" s="134">
        <v>267050</v>
      </c>
      <c r="H50" s="486">
        <v>387823</v>
      </c>
      <c r="I50" s="500"/>
      <c r="J50" s="134"/>
      <c r="K50" s="134"/>
      <c r="L50" s="134"/>
      <c r="M50" s="134"/>
      <c r="N50" s="134"/>
      <c r="O50" s="134"/>
      <c r="P50" s="134"/>
      <c r="Q50" s="149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</row>
    <row r="51" spans="1:30" s="57" customFormat="1" ht="18" customHeight="1">
      <c r="A51" s="1154">
        <v>44</v>
      </c>
      <c r="B51" s="402"/>
      <c r="C51" s="403"/>
      <c r="D51" s="404" t="s">
        <v>336</v>
      </c>
      <c r="E51" s="408"/>
      <c r="F51" s="408"/>
      <c r="G51" s="408"/>
      <c r="H51" s="487"/>
      <c r="I51" s="489">
        <f>SUM(J51:Q51)</f>
        <v>332350</v>
      </c>
      <c r="J51" s="481">
        <v>164997</v>
      </c>
      <c r="K51" s="481">
        <v>36164</v>
      </c>
      <c r="L51" s="481">
        <v>104715</v>
      </c>
      <c r="M51" s="481"/>
      <c r="N51" s="481">
        <v>1316</v>
      </c>
      <c r="O51" s="481">
        <v>25158</v>
      </c>
      <c r="P51" s="481"/>
      <c r="Q51" s="48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</row>
    <row r="52" spans="1:30" s="53" customFormat="1" ht="18" customHeight="1">
      <c r="A52" s="1154">
        <v>45</v>
      </c>
      <c r="B52" s="405"/>
      <c r="C52" s="406">
        <v>1</v>
      </c>
      <c r="D52" s="407" t="s">
        <v>158</v>
      </c>
      <c r="E52" s="733"/>
      <c r="F52" s="134">
        <v>17144</v>
      </c>
      <c r="G52" s="134">
        <v>20890</v>
      </c>
      <c r="H52" s="735">
        <v>5036</v>
      </c>
      <c r="I52" s="500"/>
      <c r="J52" s="481"/>
      <c r="K52" s="481"/>
      <c r="L52" s="481"/>
      <c r="M52" s="496"/>
      <c r="N52" s="496"/>
      <c r="O52" s="496"/>
      <c r="P52" s="496"/>
      <c r="Q52" s="497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</row>
    <row r="53" spans="1:30" s="53" customFormat="1" ht="18" customHeight="1">
      <c r="A53" s="1154">
        <v>46</v>
      </c>
      <c r="B53" s="402"/>
      <c r="C53" s="403"/>
      <c r="D53" s="407" t="s">
        <v>336</v>
      </c>
      <c r="E53" s="734"/>
      <c r="F53" s="408"/>
      <c r="G53" s="408"/>
      <c r="H53" s="487"/>
      <c r="I53" s="489">
        <f>SUM(J53:Q53)</f>
        <v>0</v>
      </c>
      <c r="J53" s="481"/>
      <c r="K53" s="481"/>
      <c r="L53" s="481"/>
      <c r="M53" s="481"/>
      <c r="N53" s="481"/>
      <c r="O53" s="481"/>
      <c r="P53" s="481"/>
      <c r="Q53" s="48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</row>
    <row r="54" spans="1:30" s="53" customFormat="1" ht="60">
      <c r="A54" s="1154">
        <v>47</v>
      </c>
      <c r="B54" s="405"/>
      <c r="C54" s="406">
        <v>2</v>
      </c>
      <c r="D54" s="1021" t="s">
        <v>674</v>
      </c>
      <c r="E54" s="1023"/>
      <c r="F54" s="411"/>
      <c r="G54" s="411"/>
      <c r="H54" s="735">
        <v>58249</v>
      </c>
      <c r="I54" s="500"/>
      <c r="J54" s="481"/>
      <c r="K54" s="481"/>
      <c r="L54" s="481"/>
      <c r="M54" s="496"/>
      <c r="N54" s="496"/>
      <c r="O54" s="496"/>
      <c r="P54" s="496"/>
      <c r="Q54" s="497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</row>
    <row r="55" spans="1:30" s="53" customFormat="1" ht="18" customHeight="1">
      <c r="A55" s="1154">
        <v>48</v>
      </c>
      <c r="B55" s="402"/>
      <c r="C55" s="403"/>
      <c r="D55" s="407" t="s">
        <v>336</v>
      </c>
      <c r="E55" s="734"/>
      <c r="F55" s="408"/>
      <c r="G55" s="408"/>
      <c r="H55" s="487"/>
      <c r="I55" s="489">
        <f>SUM(J55:Q55)</f>
        <v>55328</v>
      </c>
      <c r="J55" s="481">
        <v>1174</v>
      </c>
      <c r="K55" s="481">
        <v>258</v>
      </c>
      <c r="L55" s="481">
        <v>50</v>
      </c>
      <c r="M55" s="481"/>
      <c r="N55" s="481"/>
      <c r="O55" s="481">
        <v>53846</v>
      </c>
      <c r="P55" s="481"/>
      <c r="Q55" s="48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</row>
    <row r="56" spans="1:30" s="53" customFormat="1" ht="22.5" customHeight="1">
      <c r="A56" s="1154">
        <v>49</v>
      </c>
      <c r="B56" s="399">
        <v>14</v>
      </c>
      <c r="C56" s="400"/>
      <c r="D56" s="477" t="s">
        <v>672</v>
      </c>
      <c r="E56" s="729" t="s">
        <v>25</v>
      </c>
      <c r="F56" s="134">
        <v>116282</v>
      </c>
      <c r="G56" s="134">
        <v>120397</v>
      </c>
      <c r="H56" s="486">
        <v>138644</v>
      </c>
      <c r="I56" s="500"/>
      <c r="J56" s="134"/>
      <c r="K56" s="134"/>
      <c r="L56" s="134"/>
      <c r="M56" s="134"/>
      <c r="N56" s="134"/>
      <c r="O56" s="134"/>
      <c r="P56" s="134"/>
      <c r="Q56" s="149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</row>
    <row r="57" spans="1:30" s="53" customFormat="1" ht="18" customHeight="1">
      <c r="A57" s="1154">
        <v>50</v>
      </c>
      <c r="B57" s="402"/>
      <c r="C57" s="403"/>
      <c r="D57" s="404" t="s">
        <v>336</v>
      </c>
      <c r="E57" s="408"/>
      <c r="F57" s="408"/>
      <c r="G57" s="408"/>
      <c r="H57" s="487"/>
      <c r="I57" s="489">
        <f>SUM(J57:Q57)</f>
        <v>131489</v>
      </c>
      <c r="J57" s="481">
        <f>68987-10388</f>
        <v>58599</v>
      </c>
      <c r="K57" s="481">
        <f>16576-3521</f>
        <v>13055</v>
      </c>
      <c r="L57" s="481">
        <f>63834-7999</f>
        <v>55835</v>
      </c>
      <c r="M57" s="481"/>
      <c r="N57" s="481"/>
      <c r="O57" s="481">
        <f>5879-1879</f>
        <v>4000</v>
      </c>
      <c r="P57" s="481"/>
      <c r="Q57" s="48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 s="58" customFormat="1" ht="18" customHeight="1">
      <c r="A58" s="1154">
        <v>51</v>
      </c>
      <c r="B58" s="405"/>
      <c r="C58" s="406">
        <v>1</v>
      </c>
      <c r="D58" s="407" t="s">
        <v>158</v>
      </c>
      <c r="E58" s="733"/>
      <c r="F58" s="411">
        <v>1520</v>
      </c>
      <c r="G58" s="411">
        <v>2506</v>
      </c>
      <c r="H58" s="735">
        <v>1652</v>
      </c>
      <c r="I58" s="500"/>
      <c r="J58" s="481"/>
      <c r="K58" s="481"/>
      <c r="L58" s="481"/>
      <c r="M58" s="496"/>
      <c r="N58" s="496"/>
      <c r="O58" s="496"/>
      <c r="P58" s="496"/>
      <c r="Q58" s="497"/>
      <c r="R58" s="346"/>
      <c r="S58" s="346"/>
      <c r="T58" s="346"/>
      <c r="U58" s="346"/>
      <c r="V58" s="346"/>
      <c r="W58" s="346"/>
      <c r="X58" s="346"/>
      <c r="Y58" s="346"/>
      <c r="Z58" s="346"/>
      <c r="AA58" s="346"/>
      <c r="AB58" s="346"/>
      <c r="AC58" s="346"/>
      <c r="AD58" s="346"/>
    </row>
    <row r="59" spans="1:30" s="53" customFormat="1" ht="18" customHeight="1">
      <c r="A59" s="1154">
        <v>52</v>
      </c>
      <c r="B59" s="402"/>
      <c r="C59" s="403"/>
      <c r="D59" s="407" t="s">
        <v>336</v>
      </c>
      <c r="E59" s="734"/>
      <c r="F59" s="408"/>
      <c r="G59" s="408"/>
      <c r="H59" s="487"/>
      <c r="I59" s="489">
        <f>SUM(J59:Q59)</f>
        <v>2477</v>
      </c>
      <c r="J59" s="481">
        <v>2257</v>
      </c>
      <c r="K59" s="481">
        <v>220</v>
      </c>
      <c r="L59" s="481"/>
      <c r="M59" s="481"/>
      <c r="N59" s="481"/>
      <c r="O59" s="481"/>
      <c r="P59" s="481"/>
      <c r="Q59" s="48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1:30" s="58" customFormat="1" ht="30">
      <c r="A60" s="1154">
        <v>53</v>
      </c>
      <c r="B60" s="405"/>
      <c r="C60" s="406">
        <v>2</v>
      </c>
      <c r="D60" s="1021" t="s">
        <v>675</v>
      </c>
      <c r="E60" s="1023"/>
      <c r="F60" s="411"/>
      <c r="G60" s="411"/>
      <c r="H60" s="735">
        <v>27967</v>
      </c>
      <c r="I60" s="500"/>
      <c r="J60" s="481"/>
      <c r="K60" s="481"/>
      <c r="L60" s="481"/>
      <c r="M60" s="496"/>
      <c r="N60" s="496"/>
      <c r="O60" s="496"/>
      <c r="P60" s="496"/>
      <c r="Q60" s="497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</row>
    <row r="61" spans="1:30" s="53" customFormat="1" ht="18" customHeight="1">
      <c r="A61" s="1154">
        <v>54</v>
      </c>
      <c r="B61" s="402"/>
      <c r="C61" s="403"/>
      <c r="D61" s="407" t="s">
        <v>336</v>
      </c>
      <c r="E61" s="734"/>
      <c r="F61" s="408"/>
      <c r="G61" s="408"/>
      <c r="H61" s="487"/>
      <c r="I61" s="489">
        <f>SUM(J61:Q61)</f>
        <v>23787</v>
      </c>
      <c r="J61" s="481">
        <v>10388</v>
      </c>
      <c r="K61" s="481">
        <v>3521</v>
      </c>
      <c r="L61" s="481">
        <v>7999</v>
      </c>
      <c r="M61" s="481"/>
      <c r="N61" s="481"/>
      <c r="O61" s="481">
        <v>1879</v>
      </c>
      <c r="P61" s="481"/>
      <c r="Q61" s="48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</row>
    <row r="62" spans="1:30" s="55" customFormat="1" ht="22.5" customHeight="1">
      <c r="A62" s="1154">
        <v>55</v>
      </c>
      <c r="B62" s="399">
        <v>15</v>
      </c>
      <c r="C62" s="400"/>
      <c r="D62" s="477" t="s">
        <v>165</v>
      </c>
      <c r="E62" s="729" t="s">
        <v>25</v>
      </c>
      <c r="F62" s="134">
        <v>654796</v>
      </c>
      <c r="G62" s="134">
        <v>827850</v>
      </c>
      <c r="H62" s="486">
        <v>1034098</v>
      </c>
      <c r="I62" s="500"/>
      <c r="J62" s="134"/>
      <c r="K62" s="134"/>
      <c r="L62" s="134"/>
      <c r="M62" s="134"/>
      <c r="N62" s="134"/>
      <c r="O62" s="134"/>
      <c r="P62" s="134"/>
      <c r="Q62" s="149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3"/>
      <c r="AD62" s="343"/>
    </row>
    <row r="63" spans="1:30" s="53" customFormat="1" ht="18" customHeight="1" thickBot="1">
      <c r="A63" s="1154">
        <v>56</v>
      </c>
      <c r="B63" s="402"/>
      <c r="C63" s="403"/>
      <c r="D63" s="404" t="s">
        <v>336</v>
      </c>
      <c r="E63" s="408"/>
      <c r="F63" s="408"/>
      <c r="G63" s="408"/>
      <c r="H63" s="487"/>
      <c r="I63" s="489">
        <f>SUM(J63:Q63)</f>
        <v>717112</v>
      </c>
      <c r="J63" s="481">
        <v>337679</v>
      </c>
      <c r="K63" s="481">
        <v>65503</v>
      </c>
      <c r="L63" s="481">
        <v>312430</v>
      </c>
      <c r="M63" s="481"/>
      <c r="N63" s="481"/>
      <c r="O63" s="481">
        <v>1500</v>
      </c>
      <c r="P63" s="481"/>
      <c r="Q63" s="48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</row>
    <row r="64" spans="1:30" s="242" customFormat="1" ht="36" customHeight="1" thickBot="1" thickTop="1">
      <c r="A64" s="1154">
        <v>57</v>
      </c>
      <c r="B64" s="493"/>
      <c r="C64" s="737"/>
      <c r="D64" s="738" t="s">
        <v>175</v>
      </c>
      <c r="E64" s="739"/>
      <c r="F64" s="688">
        <f>SUM(F42:F63)</f>
        <v>1806394</v>
      </c>
      <c r="G64" s="688">
        <f>SUM(G42:G63)</f>
        <v>1959560</v>
      </c>
      <c r="H64" s="740">
        <f>SUM(H42:H63)</f>
        <v>2554401</v>
      </c>
      <c r="I64" s="701">
        <f>SUM(J64:Q64)</f>
        <v>2005779</v>
      </c>
      <c r="J64" s="700">
        <f>SUM(J43,J45,J47,J49,J51,J53,J55,J57,J59,J61,J63)</f>
        <v>878695</v>
      </c>
      <c r="K64" s="700">
        <f aca="true" t="shared" si="2" ref="K64:Q64">SUM(K43,K45,K47,K49,K51,K53,K55,K57,K59,K61,K63)</f>
        <v>182149</v>
      </c>
      <c r="L64" s="700">
        <f t="shared" si="2"/>
        <v>830836</v>
      </c>
      <c r="M64" s="700">
        <f t="shared" si="2"/>
        <v>0</v>
      </c>
      <c r="N64" s="700">
        <f t="shared" si="2"/>
        <v>1316</v>
      </c>
      <c r="O64" s="700">
        <f t="shared" si="2"/>
        <v>112783</v>
      </c>
      <c r="P64" s="700">
        <f t="shared" si="2"/>
        <v>0</v>
      </c>
      <c r="Q64" s="872">
        <f t="shared" si="2"/>
        <v>0</v>
      </c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</row>
    <row r="65" spans="1:30" s="59" customFormat="1" ht="22.5" customHeight="1" thickTop="1">
      <c r="A65" s="1154">
        <v>58</v>
      </c>
      <c r="B65" s="420">
        <v>16</v>
      </c>
      <c r="C65" s="434"/>
      <c r="D65" s="741" t="s">
        <v>288</v>
      </c>
      <c r="E65" s="731" t="s">
        <v>24</v>
      </c>
      <c r="F65" s="434">
        <v>860412</v>
      </c>
      <c r="G65" s="434">
        <v>984701</v>
      </c>
      <c r="H65" s="732">
        <v>1101503</v>
      </c>
      <c r="I65" s="699"/>
      <c r="J65" s="434"/>
      <c r="K65" s="434"/>
      <c r="L65" s="434"/>
      <c r="M65" s="434"/>
      <c r="N65" s="434"/>
      <c r="O65" s="434"/>
      <c r="P65" s="434"/>
      <c r="Q65" s="495"/>
      <c r="R65" s="341"/>
      <c r="S65" s="341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</row>
    <row r="66" spans="1:30" s="55" customFormat="1" ht="18" customHeight="1" thickBot="1">
      <c r="A66" s="1154">
        <v>59</v>
      </c>
      <c r="B66" s="438"/>
      <c r="C66" s="439"/>
      <c r="D66" s="440" t="s">
        <v>336</v>
      </c>
      <c r="E66" s="441"/>
      <c r="F66" s="441"/>
      <c r="G66" s="441"/>
      <c r="H66" s="503"/>
      <c r="I66" s="511">
        <f>SUM(J66:Q66)</f>
        <v>1012076</v>
      </c>
      <c r="J66" s="501">
        <v>170171</v>
      </c>
      <c r="K66" s="501">
        <v>38369</v>
      </c>
      <c r="L66" s="501">
        <v>802536</v>
      </c>
      <c r="M66" s="501"/>
      <c r="N66" s="501"/>
      <c r="O66" s="501">
        <v>1000</v>
      </c>
      <c r="P66" s="501"/>
      <c r="Q66" s="502"/>
      <c r="R66" s="343">
        <f>+'4.Inbe'!N66-'6.Inki'!I66</f>
        <v>0</v>
      </c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</row>
    <row r="67" spans="1:30" s="168" customFormat="1" ht="36" customHeight="1" thickBot="1">
      <c r="A67" s="1154">
        <v>60</v>
      </c>
      <c r="B67" s="394"/>
      <c r="C67" s="1246" t="s">
        <v>176</v>
      </c>
      <c r="D67" s="1247"/>
      <c r="E67" s="742"/>
      <c r="F67" s="743">
        <f>SUM(F28,F41,F64,F65)</f>
        <v>5277792</v>
      </c>
      <c r="G67" s="743">
        <f>SUM(G28,G41,G64,G65)</f>
        <v>5621736</v>
      </c>
      <c r="H67" s="744">
        <f>SUM(H28,H41,H64,H65)</f>
        <v>6599065</v>
      </c>
      <c r="I67" s="512">
        <f>SUM(J67:Q67)</f>
        <v>6023194</v>
      </c>
      <c r="J67" s="513">
        <f aca="true" t="shared" si="3" ref="J67:Q67">SUM(J66,J64,J41,J28)</f>
        <v>3020858</v>
      </c>
      <c r="K67" s="513">
        <f t="shared" si="3"/>
        <v>650545</v>
      </c>
      <c r="L67" s="513">
        <f t="shared" si="3"/>
        <v>2208527</v>
      </c>
      <c r="M67" s="513">
        <f t="shared" si="3"/>
        <v>0</v>
      </c>
      <c r="N67" s="513">
        <f t="shared" si="3"/>
        <v>1316</v>
      </c>
      <c r="O67" s="513">
        <f t="shared" si="3"/>
        <v>141948</v>
      </c>
      <c r="P67" s="513">
        <f t="shared" si="3"/>
        <v>0</v>
      </c>
      <c r="Q67" s="514">
        <f t="shared" si="3"/>
        <v>0</v>
      </c>
      <c r="R67" s="348">
        <f>+'4.Inbe'!N67-'6.Inki'!I67</f>
        <v>0</v>
      </c>
      <c r="S67" s="348"/>
      <c r="T67" s="348"/>
      <c r="U67" s="348"/>
      <c r="V67" s="348"/>
      <c r="W67" s="348"/>
      <c r="X67" s="348"/>
      <c r="Y67" s="348"/>
      <c r="Z67" s="348"/>
      <c r="AA67" s="348"/>
      <c r="AB67" s="348"/>
      <c r="AC67" s="348"/>
      <c r="AD67" s="348"/>
    </row>
    <row r="68" spans="1:30" s="59" customFormat="1" ht="22.5" customHeight="1">
      <c r="A68" s="1154">
        <v>61</v>
      </c>
      <c r="B68" s="394">
        <v>17</v>
      </c>
      <c r="C68" s="1248" t="s">
        <v>27</v>
      </c>
      <c r="D68" s="1248"/>
      <c r="E68" s="395" t="s">
        <v>24</v>
      </c>
      <c r="F68" s="505"/>
      <c r="G68" s="505"/>
      <c r="H68" s="745"/>
      <c r="I68" s="515"/>
      <c r="J68" s="505"/>
      <c r="K68" s="505"/>
      <c r="L68" s="505"/>
      <c r="M68" s="505"/>
      <c r="N68" s="505"/>
      <c r="O68" s="505"/>
      <c r="P68" s="505"/>
      <c r="Q68" s="506"/>
      <c r="R68" s="341"/>
      <c r="S68" s="341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</row>
    <row r="69" spans="1:30" s="171" customFormat="1" ht="19.5" customHeight="1">
      <c r="A69" s="1154">
        <v>62</v>
      </c>
      <c r="B69" s="399"/>
      <c r="C69" s="400">
        <v>1</v>
      </c>
      <c r="D69" s="728" t="s">
        <v>177</v>
      </c>
      <c r="E69" s="729"/>
      <c r="F69" s="134">
        <v>1203210</v>
      </c>
      <c r="G69" s="134">
        <v>1199369</v>
      </c>
      <c r="H69" s="486">
        <v>1358062</v>
      </c>
      <c r="I69" s="500"/>
      <c r="J69" s="134"/>
      <c r="K69" s="134"/>
      <c r="L69" s="134"/>
      <c r="M69" s="134"/>
      <c r="N69" s="134"/>
      <c r="O69" s="134"/>
      <c r="P69" s="134"/>
      <c r="Q69" s="149"/>
      <c r="R69" s="34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</row>
    <row r="70" spans="1:30" s="55" customFormat="1" ht="18" customHeight="1">
      <c r="A70" s="1154">
        <v>63</v>
      </c>
      <c r="B70" s="402"/>
      <c r="C70" s="400"/>
      <c r="D70" s="728" t="s">
        <v>336</v>
      </c>
      <c r="E70" s="134"/>
      <c r="F70" s="408"/>
      <c r="G70" s="408"/>
      <c r="H70" s="487"/>
      <c r="I70" s="489">
        <f>SUM(J70:Q70)</f>
        <v>1291184</v>
      </c>
      <c r="J70" s="481">
        <v>1032246</v>
      </c>
      <c r="K70" s="481">
        <v>217302</v>
      </c>
      <c r="L70" s="481">
        <v>41636</v>
      </c>
      <c r="M70" s="481"/>
      <c r="N70" s="481"/>
      <c r="O70" s="481"/>
      <c r="P70" s="481"/>
      <c r="Q70" s="482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</row>
    <row r="71" spans="1:30" s="60" customFormat="1" ht="19.5" customHeight="1">
      <c r="A71" s="1154">
        <v>64</v>
      </c>
      <c r="B71" s="399"/>
      <c r="C71" s="400">
        <v>2</v>
      </c>
      <c r="D71" s="728" t="s">
        <v>178</v>
      </c>
      <c r="E71" s="729"/>
      <c r="F71" s="134">
        <v>122696</v>
      </c>
      <c r="G71" s="134">
        <v>165926</v>
      </c>
      <c r="H71" s="486">
        <v>233400</v>
      </c>
      <c r="I71" s="500"/>
      <c r="J71" s="134"/>
      <c r="K71" s="134"/>
      <c r="L71" s="134"/>
      <c r="M71" s="134"/>
      <c r="N71" s="134"/>
      <c r="O71" s="134"/>
      <c r="P71" s="134"/>
      <c r="Q71" s="149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</row>
    <row r="72" spans="1:30" s="55" customFormat="1" ht="18" customHeight="1">
      <c r="A72" s="1154">
        <v>65</v>
      </c>
      <c r="B72" s="402"/>
      <c r="C72" s="400"/>
      <c r="D72" s="728" t="s">
        <v>336</v>
      </c>
      <c r="E72" s="134"/>
      <c r="F72" s="408"/>
      <c r="G72" s="408"/>
      <c r="H72" s="487"/>
      <c r="I72" s="489">
        <f>SUM(J72:Q72)</f>
        <v>164570</v>
      </c>
      <c r="J72" s="481">
        <v>3200</v>
      </c>
      <c r="K72" s="481">
        <v>1471</v>
      </c>
      <c r="L72" s="481">
        <v>155454</v>
      </c>
      <c r="M72" s="481"/>
      <c r="N72" s="481"/>
      <c r="O72" s="481">
        <v>4445</v>
      </c>
      <c r="P72" s="481"/>
      <c r="Q72" s="482"/>
      <c r="R72" s="343"/>
      <c r="S72" s="343"/>
      <c r="T72" s="343"/>
      <c r="U72" s="343"/>
      <c r="V72" s="343"/>
      <c r="W72" s="343"/>
      <c r="X72" s="343"/>
      <c r="Y72" s="343"/>
      <c r="Z72" s="343"/>
      <c r="AA72" s="343"/>
      <c r="AB72" s="343"/>
      <c r="AC72" s="343"/>
      <c r="AD72" s="343"/>
    </row>
    <row r="73" spans="1:30" s="60" customFormat="1" ht="19.5" customHeight="1">
      <c r="A73" s="1154">
        <v>66</v>
      </c>
      <c r="B73" s="399"/>
      <c r="C73" s="400">
        <v>3</v>
      </c>
      <c r="D73" s="728" t="s">
        <v>37</v>
      </c>
      <c r="E73" s="729"/>
      <c r="F73" s="134">
        <v>77398</v>
      </c>
      <c r="G73" s="134">
        <v>91309</v>
      </c>
      <c r="H73" s="486">
        <v>118439</v>
      </c>
      <c r="I73" s="500"/>
      <c r="J73" s="134"/>
      <c r="K73" s="134"/>
      <c r="L73" s="134"/>
      <c r="M73" s="134"/>
      <c r="N73" s="134"/>
      <c r="O73" s="134"/>
      <c r="P73" s="134"/>
      <c r="Q73" s="149"/>
      <c r="R73" s="345"/>
      <c r="S73" s="345"/>
      <c r="T73" s="345"/>
      <c r="U73" s="345"/>
      <c r="V73" s="345"/>
      <c r="W73" s="345"/>
      <c r="X73" s="345"/>
      <c r="Y73" s="345"/>
      <c r="Z73" s="345"/>
      <c r="AA73" s="345"/>
      <c r="AB73" s="345"/>
      <c r="AC73" s="345"/>
      <c r="AD73" s="345"/>
    </row>
    <row r="74" spans="1:30" s="55" customFormat="1" ht="18" customHeight="1">
      <c r="A74" s="1154">
        <v>67</v>
      </c>
      <c r="B74" s="402"/>
      <c r="C74" s="400"/>
      <c r="D74" s="728" t="s">
        <v>336</v>
      </c>
      <c r="E74" s="134"/>
      <c r="F74" s="408"/>
      <c r="G74" s="408"/>
      <c r="H74" s="487"/>
      <c r="I74" s="489">
        <f>SUM(J74:Q74)</f>
        <v>96571</v>
      </c>
      <c r="J74" s="481"/>
      <c r="K74" s="481"/>
      <c r="L74" s="481">
        <v>78191</v>
      </c>
      <c r="M74" s="481"/>
      <c r="N74" s="481"/>
      <c r="O74" s="481">
        <v>18380</v>
      </c>
      <c r="P74" s="481"/>
      <c r="Q74" s="482"/>
      <c r="R74" s="343"/>
      <c r="S74" s="343"/>
      <c r="T74" s="343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</row>
    <row r="75" spans="1:30" s="60" customFormat="1" ht="19.5" customHeight="1">
      <c r="A75" s="1154">
        <v>68</v>
      </c>
      <c r="B75" s="399"/>
      <c r="C75" s="400">
        <v>4</v>
      </c>
      <c r="D75" s="728" t="s">
        <v>179</v>
      </c>
      <c r="E75" s="729"/>
      <c r="F75" s="134">
        <v>1537</v>
      </c>
      <c r="G75" s="134">
        <v>3600</v>
      </c>
      <c r="H75" s="486">
        <v>4898</v>
      </c>
      <c r="I75" s="500"/>
      <c r="J75" s="134"/>
      <c r="K75" s="134"/>
      <c r="L75" s="134"/>
      <c r="M75" s="134"/>
      <c r="N75" s="134"/>
      <c r="O75" s="134"/>
      <c r="P75" s="134"/>
      <c r="Q75" s="149"/>
      <c r="R75" s="345"/>
      <c r="S75" s="345"/>
      <c r="T75" s="345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</row>
    <row r="76" spans="1:30" s="55" customFormat="1" ht="18" customHeight="1">
      <c r="A76" s="1154">
        <v>69</v>
      </c>
      <c r="B76" s="402"/>
      <c r="C76" s="400"/>
      <c r="D76" s="728" t="s">
        <v>336</v>
      </c>
      <c r="E76" s="134"/>
      <c r="F76" s="408"/>
      <c r="G76" s="408"/>
      <c r="H76" s="487"/>
      <c r="I76" s="489">
        <f>SUM(J76:Q76)</f>
        <v>6350</v>
      </c>
      <c r="J76" s="481"/>
      <c r="K76" s="481"/>
      <c r="L76" s="481">
        <v>6350</v>
      </c>
      <c r="M76" s="481"/>
      <c r="N76" s="481"/>
      <c r="O76" s="481"/>
      <c r="P76" s="481"/>
      <c r="Q76" s="482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</row>
    <row r="77" spans="1:30" s="60" customFormat="1" ht="30" customHeight="1">
      <c r="A77" s="1154">
        <v>70</v>
      </c>
      <c r="B77" s="746"/>
      <c r="C77" s="406">
        <v>5</v>
      </c>
      <c r="D77" s="1234" t="s">
        <v>450</v>
      </c>
      <c r="E77" s="1235"/>
      <c r="F77" s="408">
        <v>5199</v>
      </c>
      <c r="G77" s="408"/>
      <c r="H77" s="487">
        <v>1600</v>
      </c>
      <c r="I77" s="489"/>
      <c r="J77" s="507"/>
      <c r="K77" s="507"/>
      <c r="L77" s="507"/>
      <c r="M77" s="507"/>
      <c r="N77" s="507"/>
      <c r="O77" s="507"/>
      <c r="P77" s="507"/>
      <c r="Q77" s="508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</row>
    <row r="78" spans="1:30" s="60" customFormat="1" ht="18" customHeight="1">
      <c r="A78" s="1154">
        <v>71</v>
      </c>
      <c r="B78" s="746"/>
      <c r="C78" s="400"/>
      <c r="D78" s="728" t="s">
        <v>336</v>
      </c>
      <c r="E78" s="729"/>
      <c r="F78" s="408"/>
      <c r="G78" s="408"/>
      <c r="H78" s="487"/>
      <c r="I78" s="489">
        <f aca="true" t="shared" si="4" ref="I78:I84">SUM(J78:Q78)</f>
        <v>0</v>
      </c>
      <c r="J78" s="485"/>
      <c r="K78" s="485"/>
      <c r="L78" s="507"/>
      <c r="M78" s="507"/>
      <c r="N78" s="507"/>
      <c r="O78" s="507"/>
      <c r="P78" s="507"/>
      <c r="Q78" s="508"/>
      <c r="R78" s="345"/>
      <c r="S78" s="345"/>
      <c r="T78" s="345"/>
      <c r="U78" s="345"/>
      <c r="V78" s="345"/>
      <c r="W78" s="345"/>
      <c r="X78" s="345"/>
      <c r="Y78" s="345"/>
      <c r="Z78" s="345"/>
      <c r="AA78" s="345"/>
      <c r="AB78" s="345"/>
      <c r="AC78" s="345"/>
      <c r="AD78" s="345"/>
    </row>
    <row r="79" spans="1:30" s="60" customFormat="1" ht="19.5" customHeight="1">
      <c r="A79" s="1154">
        <v>72</v>
      </c>
      <c r="B79" s="746"/>
      <c r="C79" s="400">
        <v>6</v>
      </c>
      <c r="D79" s="728" t="s">
        <v>447</v>
      </c>
      <c r="E79" s="729"/>
      <c r="F79" s="408">
        <v>7971</v>
      </c>
      <c r="G79" s="408"/>
      <c r="H79" s="487">
        <v>6662</v>
      </c>
      <c r="I79" s="489"/>
      <c r="J79" s="507"/>
      <c r="K79" s="507"/>
      <c r="L79" s="507"/>
      <c r="M79" s="507"/>
      <c r="N79" s="507"/>
      <c r="O79" s="507"/>
      <c r="P79" s="507"/>
      <c r="Q79" s="508"/>
      <c r="R79" s="345"/>
      <c r="S79" s="345"/>
      <c r="T79" s="345"/>
      <c r="U79" s="345"/>
      <c r="V79" s="345"/>
      <c r="W79" s="345"/>
      <c r="X79" s="345"/>
      <c r="Y79" s="345"/>
      <c r="Z79" s="345"/>
      <c r="AA79" s="345"/>
      <c r="AB79" s="345"/>
      <c r="AC79" s="345"/>
      <c r="AD79" s="345"/>
    </row>
    <row r="80" spans="1:30" s="60" customFormat="1" ht="18" customHeight="1">
      <c r="A80" s="1154">
        <v>73</v>
      </c>
      <c r="B80" s="746"/>
      <c r="C80" s="400"/>
      <c r="D80" s="728" t="s">
        <v>336</v>
      </c>
      <c r="E80" s="729"/>
      <c r="F80" s="408"/>
      <c r="G80" s="408"/>
      <c r="H80" s="487"/>
      <c r="I80" s="489">
        <f t="shared" si="4"/>
        <v>2495</v>
      </c>
      <c r="J80" s="485">
        <v>1983</v>
      </c>
      <c r="K80" s="485">
        <v>512</v>
      </c>
      <c r="L80" s="507"/>
      <c r="M80" s="507"/>
      <c r="N80" s="507"/>
      <c r="O80" s="507"/>
      <c r="P80" s="507"/>
      <c r="Q80" s="508"/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</row>
    <row r="81" spans="1:30" s="60" customFormat="1" ht="18" customHeight="1">
      <c r="A81" s="1154">
        <v>74</v>
      </c>
      <c r="B81" s="746"/>
      <c r="C81" s="400">
        <v>7</v>
      </c>
      <c r="D81" s="728" t="s">
        <v>931</v>
      </c>
      <c r="E81" s="729"/>
      <c r="F81" s="408"/>
      <c r="G81" s="408"/>
      <c r="H81" s="487"/>
      <c r="I81" s="489"/>
      <c r="J81" s="485"/>
      <c r="K81" s="485"/>
      <c r="L81" s="507"/>
      <c r="M81" s="507"/>
      <c r="N81" s="507"/>
      <c r="O81" s="507"/>
      <c r="P81" s="507"/>
      <c r="Q81" s="508"/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</row>
    <row r="82" spans="1:30" s="60" customFormat="1" ht="18" customHeight="1">
      <c r="A82" s="1154">
        <v>75</v>
      </c>
      <c r="B82" s="746"/>
      <c r="C82" s="400"/>
      <c r="D82" s="728" t="s">
        <v>336</v>
      </c>
      <c r="E82" s="729"/>
      <c r="F82" s="408"/>
      <c r="G82" s="408"/>
      <c r="H82" s="487"/>
      <c r="I82" s="489">
        <f t="shared" si="4"/>
        <v>8475</v>
      </c>
      <c r="J82" s="485">
        <v>7092</v>
      </c>
      <c r="K82" s="485">
        <v>1383</v>
      </c>
      <c r="L82" s="507"/>
      <c r="M82" s="507"/>
      <c r="N82" s="507"/>
      <c r="O82" s="507"/>
      <c r="P82" s="507"/>
      <c r="Q82" s="508"/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</row>
    <row r="83" spans="1:30" s="60" customFormat="1" ht="18" customHeight="1">
      <c r="A83" s="1154">
        <v>76</v>
      </c>
      <c r="B83" s="746"/>
      <c r="C83" s="400">
        <v>8</v>
      </c>
      <c r="D83" s="728" t="s">
        <v>932</v>
      </c>
      <c r="E83" s="729"/>
      <c r="F83" s="408"/>
      <c r="G83" s="408"/>
      <c r="H83" s="487"/>
      <c r="I83" s="489"/>
      <c r="J83" s="485"/>
      <c r="K83" s="485"/>
      <c r="L83" s="507"/>
      <c r="M83" s="507"/>
      <c r="N83" s="507"/>
      <c r="O83" s="507"/>
      <c r="P83" s="507"/>
      <c r="Q83" s="508"/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</row>
    <row r="84" spans="1:30" s="60" customFormat="1" ht="18" customHeight="1">
      <c r="A84" s="1154">
        <v>77</v>
      </c>
      <c r="B84" s="746"/>
      <c r="C84" s="400"/>
      <c r="D84" s="728" t="s">
        <v>336</v>
      </c>
      <c r="E84" s="729"/>
      <c r="F84" s="408"/>
      <c r="G84" s="408"/>
      <c r="H84" s="487"/>
      <c r="I84" s="489">
        <f t="shared" si="4"/>
        <v>3250</v>
      </c>
      <c r="J84" s="485">
        <v>2720</v>
      </c>
      <c r="K84" s="485">
        <v>530</v>
      </c>
      <c r="L84" s="507"/>
      <c r="M84" s="507"/>
      <c r="N84" s="507"/>
      <c r="O84" s="507"/>
      <c r="P84" s="507"/>
      <c r="Q84" s="508"/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</row>
    <row r="85" spans="1:30" s="60" customFormat="1" ht="19.5" customHeight="1">
      <c r="A85" s="1154">
        <v>78</v>
      </c>
      <c r="B85" s="746"/>
      <c r="C85" s="400">
        <v>9</v>
      </c>
      <c r="D85" s="728" t="s">
        <v>681</v>
      </c>
      <c r="E85" s="729"/>
      <c r="F85" s="408"/>
      <c r="G85" s="408"/>
      <c r="H85" s="487">
        <v>6000</v>
      </c>
      <c r="I85" s="489"/>
      <c r="J85" s="507"/>
      <c r="K85" s="507"/>
      <c r="L85" s="507"/>
      <c r="M85" s="507"/>
      <c r="N85" s="507"/>
      <c r="O85" s="507"/>
      <c r="P85" s="507"/>
      <c r="Q85" s="508"/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</row>
    <row r="86" spans="1:30" s="60" customFormat="1" ht="18" customHeight="1">
      <c r="A86" s="1154">
        <v>79</v>
      </c>
      <c r="B86" s="746"/>
      <c r="C86" s="400"/>
      <c r="D86" s="728" t="s">
        <v>336</v>
      </c>
      <c r="E86" s="729"/>
      <c r="F86" s="408"/>
      <c r="G86" s="408"/>
      <c r="H86" s="487"/>
      <c r="I86" s="489">
        <f>SUM(J86:Q86)</f>
        <v>0</v>
      </c>
      <c r="J86" s="485"/>
      <c r="K86" s="485"/>
      <c r="L86" s="507"/>
      <c r="M86" s="507"/>
      <c r="N86" s="507"/>
      <c r="O86" s="507"/>
      <c r="P86" s="507"/>
      <c r="Q86" s="508"/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</row>
    <row r="87" spans="1:30" s="60" customFormat="1" ht="30" customHeight="1">
      <c r="A87" s="1154">
        <v>80</v>
      </c>
      <c r="B87" s="746"/>
      <c r="C87" s="406">
        <v>10</v>
      </c>
      <c r="D87" s="1234" t="s">
        <v>682</v>
      </c>
      <c r="E87" s="1235"/>
      <c r="F87" s="408"/>
      <c r="G87" s="408"/>
      <c r="H87" s="487">
        <v>252</v>
      </c>
      <c r="I87" s="489"/>
      <c r="J87" s="507"/>
      <c r="K87" s="507"/>
      <c r="L87" s="507"/>
      <c r="M87" s="507"/>
      <c r="N87" s="507"/>
      <c r="O87" s="507"/>
      <c r="P87" s="507"/>
      <c r="Q87" s="508"/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</row>
    <row r="88" spans="1:30" s="60" customFormat="1" ht="18" customHeight="1">
      <c r="A88" s="1154">
        <v>81</v>
      </c>
      <c r="B88" s="746"/>
      <c r="C88" s="400"/>
      <c r="D88" s="728" t="s">
        <v>336</v>
      </c>
      <c r="E88" s="729"/>
      <c r="F88" s="408"/>
      <c r="G88" s="408"/>
      <c r="H88" s="487"/>
      <c r="I88" s="489">
        <f>SUM(J88:Q88)</f>
        <v>0</v>
      </c>
      <c r="J88" s="485"/>
      <c r="K88" s="485"/>
      <c r="L88" s="507"/>
      <c r="M88" s="507"/>
      <c r="N88" s="507"/>
      <c r="O88" s="507"/>
      <c r="P88" s="507"/>
      <c r="Q88" s="508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</row>
    <row r="89" spans="1:30" s="50" customFormat="1" ht="19.5" customHeight="1">
      <c r="A89" s="1154">
        <v>82</v>
      </c>
      <c r="B89" s="746"/>
      <c r="C89" s="400">
        <v>11</v>
      </c>
      <c r="D89" s="728" t="s">
        <v>561</v>
      </c>
      <c r="E89" s="729"/>
      <c r="F89" s="408">
        <v>4218</v>
      </c>
      <c r="G89" s="408"/>
      <c r="H89" s="487">
        <v>8088</v>
      </c>
      <c r="I89" s="489"/>
      <c r="J89" s="507"/>
      <c r="K89" s="507"/>
      <c r="L89" s="507"/>
      <c r="M89" s="507"/>
      <c r="N89" s="507"/>
      <c r="O89" s="507"/>
      <c r="P89" s="507"/>
      <c r="Q89" s="508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</row>
    <row r="90" spans="1:30" s="50" customFormat="1" ht="18" customHeight="1">
      <c r="A90" s="1154">
        <v>83</v>
      </c>
      <c r="B90" s="746"/>
      <c r="C90" s="400"/>
      <c r="D90" s="728" t="s">
        <v>336</v>
      </c>
      <c r="E90" s="729"/>
      <c r="F90" s="408"/>
      <c r="G90" s="408"/>
      <c r="H90" s="487"/>
      <c r="I90" s="489">
        <f>SUM(J90:Q90)</f>
        <v>0</v>
      </c>
      <c r="J90" s="507"/>
      <c r="K90" s="507"/>
      <c r="L90" s="507"/>
      <c r="M90" s="507"/>
      <c r="N90" s="507"/>
      <c r="O90" s="507"/>
      <c r="P90" s="507"/>
      <c r="Q90" s="508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</row>
    <row r="91" spans="1:30" s="50" customFormat="1" ht="30" customHeight="1">
      <c r="A91" s="1154">
        <v>84</v>
      </c>
      <c r="B91" s="746"/>
      <c r="C91" s="406">
        <v>12</v>
      </c>
      <c r="D91" s="1234" t="s">
        <v>566</v>
      </c>
      <c r="E91" s="1235"/>
      <c r="F91" s="408"/>
      <c r="G91" s="408"/>
      <c r="H91" s="487">
        <v>1445</v>
      </c>
      <c r="I91" s="489"/>
      <c r="J91" s="507"/>
      <c r="K91" s="507"/>
      <c r="L91" s="507"/>
      <c r="M91" s="507"/>
      <c r="N91" s="507"/>
      <c r="O91" s="507"/>
      <c r="P91" s="507"/>
      <c r="Q91" s="508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</row>
    <row r="92" spans="1:30" s="50" customFormat="1" ht="18" customHeight="1">
      <c r="A92" s="1154">
        <v>85</v>
      </c>
      <c r="B92" s="746"/>
      <c r="C92" s="400"/>
      <c r="D92" s="728" t="s">
        <v>336</v>
      </c>
      <c r="E92" s="729"/>
      <c r="F92" s="408"/>
      <c r="G92" s="408"/>
      <c r="H92" s="487"/>
      <c r="I92" s="489">
        <f>SUM(J92:Q92)</f>
        <v>0</v>
      </c>
      <c r="J92" s="507"/>
      <c r="K92" s="507"/>
      <c r="L92" s="507"/>
      <c r="M92" s="507"/>
      <c r="N92" s="507"/>
      <c r="O92" s="507"/>
      <c r="P92" s="507"/>
      <c r="Q92" s="508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</row>
    <row r="93" spans="1:30" s="50" customFormat="1" ht="19.5" customHeight="1">
      <c r="A93" s="1154">
        <v>86</v>
      </c>
      <c r="B93" s="746"/>
      <c r="C93" s="400">
        <v>13</v>
      </c>
      <c r="D93" s="1266" t="s">
        <v>608</v>
      </c>
      <c r="E93" s="1267"/>
      <c r="F93" s="408"/>
      <c r="G93" s="408"/>
      <c r="H93" s="487">
        <v>1622</v>
      </c>
      <c r="I93" s="489"/>
      <c r="J93" s="507"/>
      <c r="K93" s="507"/>
      <c r="L93" s="507"/>
      <c r="M93" s="507"/>
      <c r="N93" s="507"/>
      <c r="O93" s="507"/>
      <c r="P93" s="507"/>
      <c r="Q93" s="508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</row>
    <row r="94" spans="1:30" s="50" customFormat="1" ht="18" customHeight="1">
      <c r="A94" s="1154">
        <v>87</v>
      </c>
      <c r="B94" s="746"/>
      <c r="C94" s="400"/>
      <c r="D94" s="728" t="s">
        <v>336</v>
      </c>
      <c r="E94" s="729"/>
      <c r="F94" s="408"/>
      <c r="G94" s="408"/>
      <c r="H94" s="487"/>
      <c r="I94" s="489">
        <f>SUM(J94:Q94)</f>
        <v>0</v>
      </c>
      <c r="J94" s="507"/>
      <c r="K94" s="507"/>
      <c r="L94" s="507"/>
      <c r="M94" s="507"/>
      <c r="N94" s="507"/>
      <c r="O94" s="507"/>
      <c r="P94" s="507"/>
      <c r="Q94" s="508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</row>
    <row r="95" spans="1:30" s="50" customFormat="1" ht="30" customHeight="1">
      <c r="A95" s="1154">
        <v>88</v>
      </c>
      <c r="B95" s="746"/>
      <c r="C95" s="406">
        <v>14</v>
      </c>
      <c r="D95" s="1234" t="s">
        <v>606</v>
      </c>
      <c r="E95" s="1235"/>
      <c r="F95" s="408"/>
      <c r="G95" s="408"/>
      <c r="H95" s="487">
        <v>5962</v>
      </c>
      <c r="I95" s="489"/>
      <c r="J95" s="507"/>
      <c r="K95" s="507"/>
      <c r="L95" s="507"/>
      <c r="M95" s="507"/>
      <c r="N95" s="507"/>
      <c r="O95" s="507"/>
      <c r="P95" s="507"/>
      <c r="Q95" s="508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</row>
    <row r="96" spans="1:30" s="50" customFormat="1" ht="18" customHeight="1">
      <c r="A96" s="1154">
        <v>89</v>
      </c>
      <c r="B96" s="746"/>
      <c r="C96" s="400"/>
      <c r="D96" s="728" t="s">
        <v>336</v>
      </c>
      <c r="E96" s="729"/>
      <c r="F96" s="408"/>
      <c r="G96" s="408"/>
      <c r="H96" s="487"/>
      <c r="I96" s="489">
        <f>SUM(J96:Q96)</f>
        <v>0</v>
      </c>
      <c r="J96" s="507"/>
      <c r="K96" s="507"/>
      <c r="L96" s="507"/>
      <c r="M96" s="507"/>
      <c r="N96" s="507"/>
      <c r="O96" s="507"/>
      <c r="P96" s="507"/>
      <c r="Q96" s="508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</row>
    <row r="97" spans="1:30" s="50" customFormat="1" ht="19.5" customHeight="1">
      <c r="A97" s="1154">
        <v>90</v>
      </c>
      <c r="B97" s="746"/>
      <c r="C97" s="400">
        <v>15</v>
      </c>
      <c r="D97" s="1266" t="s">
        <v>614</v>
      </c>
      <c r="E97" s="1267"/>
      <c r="F97" s="408"/>
      <c r="G97" s="408"/>
      <c r="H97" s="487">
        <v>482</v>
      </c>
      <c r="I97" s="489"/>
      <c r="J97" s="507"/>
      <c r="K97" s="507"/>
      <c r="L97" s="507"/>
      <c r="M97" s="507"/>
      <c r="N97" s="507"/>
      <c r="O97" s="507"/>
      <c r="P97" s="507"/>
      <c r="Q97" s="508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</row>
    <row r="98" spans="1:30" s="50" customFormat="1" ht="18" customHeight="1">
      <c r="A98" s="1154">
        <v>91</v>
      </c>
      <c r="B98" s="746"/>
      <c r="C98" s="400"/>
      <c r="D98" s="728" t="s">
        <v>336</v>
      </c>
      <c r="E98" s="729"/>
      <c r="F98" s="408"/>
      <c r="G98" s="408"/>
      <c r="H98" s="487"/>
      <c r="I98" s="489">
        <f>SUM(J98:Q98)</f>
        <v>0</v>
      </c>
      <c r="J98" s="507"/>
      <c r="K98" s="507"/>
      <c r="L98" s="507"/>
      <c r="M98" s="507"/>
      <c r="N98" s="507"/>
      <c r="O98" s="507"/>
      <c r="P98" s="507"/>
      <c r="Q98" s="508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</row>
    <row r="99" spans="1:30" s="50" customFormat="1" ht="19.5" customHeight="1">
      <c r="A99" s="1154">
        <v>92</v>
      </c>
      <c r="B99" s="746"/>
      <c r="C99" s="400">
        <v>16</v>
      </c>
      <c r="D99" s="1266" t="s">
        <v>565</v>
      </c>
      <c r="E99" s="1267"/>
      <c r="F99" s="408"/>
      <c r="G99" s="408">
        <v>14404</v>
      </c>
      <c r="H99" s="487">
        <v>15790</v>
      </c>
      <c r="I99" s="489"/>
      <c r="J99" s="507"/>
      <c r="K99" s="507"/>
      <c r="L99" s="507"/>
      <c r="M99" s="507"/>
      <c r="N99" s="507"/>
      <c r="O99" s="507"/>
      <c r="P99" s="507"/>
      <c r="Q99" s="508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</row>
    <row r="100" spans="1:30" s="50" customFormat="1" ht="18" customHeight="1">
      <c r="A100" s="1154">
        <v>93</v>
      </c>
      <c r="B100" s="746"/>
      <c r="C100" s="400"/>
      <c r="D100" s="728" t="s">
        <v>336</v>
      </c>
      <c r="E100" s="729"/>
      <c r="F100" s="408"/>
      <c r="G100" s="408"/>
      <c r="H100" s="487"/>
      <c r="I100" s="489">
        <f>SUM(J100:Q100)</f>
        <v>0</v>
      </c>
      <c r="J100" s="507"/>
      <c r="K100" s="507"/>
      <c r="L100" s="507"/>
      <c r="M100" s="507"/>
      <c r="N100" s="507"/>
      <c r="O100" s="507"/>
      <c r="P100" s="507"/>
      <c r="Q100" s="508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</row>
    <row r="101" spans="1:30" s="50" customFormat="1" ht="19.5" customHeight="1">
      <c r="A101" s="1154">
        <v>94</v>
      </c>
      <c r="B101" s="746"/>
      <c r="C101" s="400">
        <v>17</v>
      </c>
      <c r="D101" s="1266" t="s">
        <v>683</v>
      </c>
      <c r="E101" s="1267"/>
      <c r="F101" s="408"/>
      <c r="G101" s="408"/>
      <c r="H101" s="487">
        <v>956</v>
      </c>
      <c r="I101" s="489"/>
      <c r="J101" s="507"/>
      <c r="K101" s="507"/>
      <c r="L101" s="507"/>
      <c r="M101" s="507"/>
      <c r="N101" s="507"/>
      <c r="O101" s="507"/>
      <c r="P101" s="507"/>
      <c r="Q101" s="508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</row>
    <row r="102" spans="1:30" s="50" customFormat="1" ht="18" customHeight="1">
      <c r="A102" s="1154">
        <v>95</v>
      </c>
      <c r="B102" s="746"/>
      <c r="C102" s="400"/>
      <c r="D102" s="728" t="s">
        <v>336</v>
      </c>
      <c r="E102" s="729"/>
      <c r="F102" s="408"/>
      <c r="G102" s="408"/>
      <c r="H102" s="487"/>
      <c r="I102" s="489">
        <f>SUM(J102:Q102)</f>
        <v>0</v>
      </c>
      <c r="J102" s="507"/>
      <c r="K102" s="507"/>
      <c r="L102" s="507"/>
      <c r="M102" s="507"/>
      <c r="N102" s="507"/>
      <c r="O102" s="507"/>
      <c r="P102" s="507"/>
      <c r="Q102" s="508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</row>
    <row r="103" spans="1:30" s="50" customFormat="1" ht="19.5" customHeight="1">
      <c r="A103" s="1154">
        <v>96</v>
      </c>
      <c r="B103" s="746"/>
      <c r="C103" s="400">
        <v>18</v>
      </c>
      <c r="D103" s="1266" t="s">
        <v>684</v>
      </c>
      <c r="E103" s="1267"/>
      <c r="F103" s="408"/>
      <c r="G103" s="408"/>
      <c r="H103" s="487">
        <v>1063</v>
      </c>
      <c r="I103" s="489"/>
      <c r="J103" s="507"/>
      <c r="K103" s="507"/>
      <c r="L103" s="507"/>
      <c r="M103" s="507"/>
      <c r="N103" s="507"/>
      <c r="O103" s="507"/>
      <c r="P103" s="507"/>
      <c r="Q103" s="508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</row>
    <row r="104" spans="1:30" s="50" customFormat="1" ht="18" customHeight="1">
      <c r="A104" s="1154">
        <v>97</v>
      </c>
      <c r="B104" s="746"/>
      <c r="C104" s="400"/>
      <c r="D104" s="728" t="s">
        <v>336</v>
      </c>
      <c r="E104" s="729"/>
      <c r="F104" s="408"/>
      <c r="G104" s="408"/>
      <c r="H104" s="487"/>
      <c r="I104" s="489">
        <f>SUM(J104:Q104)</f>
        <v>0</v>
      </c>
      <c r="J104" s="507"/>
      <c r="K104" s="507"/>
      <c r="L104" s="507"/>
      <c r="M104" s="507"/>
      <c r="N104" s="507"/>
      <c r="O104" s="507"/>
      <c r="P104" s="507"/>
      <c r="Q104" s="508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</row>
    <row r="105" spans="1:30" s="50" customFormat="1" ht="19.5" customHeight="1">
      <c r="A105" s="1154">
        <v>98</v>
      </c>
      <c r="B105" s="746"/>
      <c r="C105" s="400">
        <v>19</v>
      </c>
      <c r="D105" s="1266" t="s">
        <v>685</v>
      </c>
      <c r="E105" s="1267"/>
      <c r="F105" s="408"/>
      <c r="G105" s="408"/>
      <c r="H105" s="487">
        <v>1540</v>
      </c>
      <c r="I105" s="489"/>
      <c r="J105" s="507"/>
      <c r="K105" s="507"/>
      <c r="L105" s="507"/>
      <c r="M105" s="507"/>
      <c r="N105" s="507"/>
      <c r="O105" s="507"/>
      <c r="P105" s="507"/>
      <c r="Q105" s="508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</row>
    <row r="106" spans="1:30" s="50" customFormat="1" ht="18" customHeight="1">
      <c r="A106" s="1154">
        <v>99</v>
      </c>
      <c r="B106" s="746"/>
      <c r="C106" s="400"/>
      <c r="D106" s="728" t="s">
        <v>336</v>
      </c>
      <c r="E106" s="729"/>
      <c r="F106" s="408"/>
      <c r="G106" s="408"/>
      <c r="H106" s="487"/>
      <c r="I106" s="489">
        <f>SUM(J106:Q106)</f>
        <v>0</v>
      </c>
      <c r="J106" s="507"/>
      <c r="K106" s="507"/>
      <c r="L106" s="507"/>
      <c r="M106" s="507"/>
      <c r="N106" s="507"/>
      <c r="O106" s="507"/>
      <c r="P106" s="507"/>
      <c r="Q106" s="508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</row>
    <row r="107" spans="1:30" s="50" customFormat="1" ht="30" customHeight="1">
      <c r="A107" s="1154">
        <v>100</v>
      </c>
      <c r="B107" s="746"/>
      <c r="C107" s="406">
        <v>20</v>
      </c>
      <c r="D107" s="1234" t="s">
        <v>686</v>
      </c>
      <c r="E107" s="1235"/>
      <c r="F107" s="408"/>
      <c r="G107" s="408"/>
      <c r="H107" s="487"/>
      <c r="I107" s="489"/>
      <c r="J107" s="507"/>
      <c r="K107" s="507"/>
      <c r="L107" s="507"/>
      <c r="M107" s="507"/>
      <c r="N107" s="507"/>
      <c r="O107" s="507"/>
      <c r="P107" s="507"/>
      <c r="Q107" s="508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</row>
    <row r="108" spans="1:30" s="50" customFormat="1" ht="18" customHeight="1">
      <c r="A108" s="1154">
        <v>101</v>
      </c>
      <c r="B108" s="746"/>
      <c r="C108" s="400"/>
      <c r="D108" s="728" t="s">
        <v>336</v>
      </c>
      <c r="E108" s="729"/>
      <c r="F108" s="408"/>
      <c r="G108" s="408"/>
      <c r="H108" s="487"/>
      <c r="I108" s="489">
        <f>SUM(J108:Q108)</f>
        <v>0</v>
      </c>
      <c r="J108" s="507"/>
      <c r="K108" s="507"/>
      <c r="L108" s="507"/>
      <c r="M108" s="507"/>
      <c r="N108" s="507"/>
      <c r="O108" s="507"/>
      <c r="P108" s="507"/>
      <c r="Q108" s="508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</row>
    <row r="109" spans="1:30" s="50" customFormat="1" ht="18" customHeight="1">
      <c r="A109" s="1154">
        <v>102</v>
      </c>
      <c r="B109" s="746"/>
      <c r="C109" s="400">
        <v>21</v>
      </c>
      <c r="D109" s="1032" t="s">
        <v>749</v>
      </c>
      <c r="E109" s="729"/>
      <c r="F109" s="408"/>
      <c r="G109" s="408"/>
      <c r="H109" s="487"/>
      <c r="I109" s="489"/>
      <c r="J109" s="507"/>
      <c r="K109" s="507"/>
      <c r="L109" s="507"/>
      <c r="M109" s="507"/>
      <c r="N109" s="507"/>
      <c r="O109" s="507"/>
      <c r="P109" s="507"/>
      <c r="Q109" s="508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</row>
    <row r="110" spans="1:30" s="50" customFormat="1" ht="18" customHeight="1">
      <c r="A110" s="1154">
        <v>103</v>
      </c>
      <c r="B110" s="746"/>
      <c r="C110" s="400"/>
      <c r="D110" s="728" t="s">
        <v>336</v>
      </c>
      <c r="E110" s="729"/>
      <c r="F110" s="408"/>
      <c r="G110" s="408"/>
      <c r="H110" s="487">
        <v>12000</v>
      </c>
      <c r="I110" s="489">
        <f>SUM(J110:Q110)</f>
        <v>0</v>
      </c>
      <c r="J110" s="507"/>
      <c r="K110" s="507"/>
      <c r="L110" s="507"/>
      <c r="M110" s="507"/>
      <c r="N110" s="507"/>
      <c r="O110" s="507"/>
      <c r="P110" s="507"/>
      <c r="Q110" s="508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</row>
    <row r="111" spans="1:30" s="60" customFormat="1" ht="19.5" customHeight="1">
      <c r="A111" s="1154">
        <v>104</v>
      </c>
      <c r="B111" s="746"/>
      <c r="C111" s="400">
        <v>22</v>
      </c>
      <c r="D111" s="728" t="s">
        <v>451</v>
      </c>
      <c r="E111" s="729"/>
      <c r="F111" s="408">
        <v>750</v>
      </c>
      <c r="G111" s="408"/>
      <c r="H111" s="487"/>
      <c r="I111" s="489"/>
      <c r="J111" s="507"/>
      <c r="K111" s="507"/>
      <c r="L111" s="507"/>
      <c r="M111" s="507"/>
      <c r="N111" s="507"/>
      <c r="O111" s="507"/>
      <c r="P111" s="507"/>
      <c r="Q111" s="508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5"/>
      <c r="AC111" s="345"/>
      <c r="AD111" s="345"/>
    </row>
    <row r="112" spans="1:30" s="60" customFormat="1" ht="19.5" customHeight="1">
      <c r="A112" s="1154">
        <v>105</v>
      </c>
      <c r="B112" s="746"/>
      <c r="C112" s="400">
        <v>23</v>
      </c>
      <c r="D112" s="728" t="s">
        <v>464</v>
      </c>
      <c r="E112" s="428"/>
      <c r="F112" s="428">
        <v>1250</v>
      </c>
      <c r="G112" s="408"/>
      <c r="H112" s="487"/>
      <c r="I112" s="489"/>
      <c r="J112" s="507"/>
      <c r="K112" s="507"/>
      <c r="L112" s="507"/>
      <c r="M112" s="507"/>
      <c r="N112" s="507"/>
      <c r="O112" s="507"/>
      <c r="P112" s="507"/>
      <c r="Q112" s="508"/>
      <c r="R112" s="345"/>
      <c r="S112" s="345"/>
      <c r="T112" s="345"/>
      <c r="U112" s="345"/>
      <c r="V112" s="345"/>
      <c r="W112" s="345"/>
      <c r="X112" s="345"/>
      <c r="Y112" s="345"/>
      <c r="Z112" s="345"/>
      <c r="AA112" s="345"/>
      <c r="AB112" s="345"/>
      <c r="AC112" s="345"/>
      <c r="AD112" s="345"/>
    </row>
    <row r="113" spans="1:30" s="60" customFormat="1" ht="19.5" customHeight="1">
      <c r="A113" s="1154">
        <v>106</v>
      </c>
      <c r="B113" s="746"/>
      <c r="C113" s="400">
        <v>24</v>
      </c>
      <c r="D113" s="728" t="s">
        <v>461</v>
      </c>
      <c r="E113" s="729"/>
      <c r="F113" s="408">
        <v>2959</v>
      </c>
      <c r="G113" s="408"/>
      <c r="H113" s="487"/>
      <c r="I113" s="489"/>
      <c r="J113" s="507"/>
      <c r="K113" s="507"/>
      <c r="L113" s="507"/>
      <c r="M113" s="507"/>
      <c r="N113" s="507"/>
      <c r="O113" s="507"/>
      <c r="P113" s="507"/>
      <c r="Q113" s="508"/>
      <c r="R113" s="345"/>
      <c r="S113" s="345"/>
      <c r="T113" s="345"/>
      <c r="U113" s="345"/>
      <c r="V113" s="345"/>
      <c r="W113" s="345"/>
      <c r="X113" s="345"/>
      <c r="Y113" s="345"/>
      <c r="Z113" s="345"/>
      <c r="AA113" s="345"/>
      <c r="AB113" s="345"/>
      <c r="AC113" s="345"/>
      <c r="AD113" s="345"/>
    </row>
    <row r="114" spans="1:30" s="50" customFormat="1" ht="30" customHeight="1" thickBot="1">
      <c r="A114" s="1154">
        <v>107</v>
      </c>
      <c r="B114" s="746"/>
      <c r="C114" s="406">
        <v>25</v>
      </c>
      <c r="D114" s="1234" t="s">
        <v>463</v>
      </c>
      <c r="E114" s="1235"/>
      <c r="F114" s="408">
        <v>568</v>
      </c>
      <c r="G114" s="408"/>
      <c r="H114" s="487"/>
      <c r="I114" s="489"/>
      <c r="J114" s="507"/>
      <c r="K114" s="507"/>
      <c r="L114" s="507"/>
      <c r="M114" s="507"/>
      <c r="N114" s="507"/>
      <c r="O114" s="507"/>
      <c r="P114" s="507"/>
      <c r="Q114" s="508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</row>
    <row r="115" spans="1:30" s="59" customFormat="1" ht="30" customHeight="1" thickBot="1" thickTop="1">
      <c r="A115" s="1154">
        <v>108</v>
      </c>
      <c r="B115" s="702"/>
      <c r="C115" s="1239" t="s">
        <v>180</v>
      </c>
      <c r="D115" s="1239"/>
      <c r="E115" s="1107"/>
      <c r="F115" s="688">
        <f>SUM(F69:F114)</f>
        <v>1427756</v>
      </c>
      <c r="G115" s="688">
        <f>SUM(G69:G114)</f>
        <v>1474608</v>
      </c>
      <c r="H115" s="730">
        <f>SUM(H69:H114)</f>
        <v>1778261</v>
      </c>
      <c r="I115" s="698">
        <f>SUM(J115:Q115)</f>
        <v>1572895</v>
      </c>
      <c r="J115" s="700">
        <f>SUM(J70,J72,J74,J76,J78,J80,J86,J88,J90,J92,J94,J96,J98,J100,J102,J104,J106,J108,J111,J112,J113,J114,)+J82+J84</f>
        <v>1047241</v>
      </c>
      <c r="K115" s="700">
        <f aca="true" t="shared" si="5" ref="K115:Q115">SUM(K70,K72,K74,K76,K78,K80,K86,K88,K90,K92,K94,K96,K98,K100,K102,K104,K106,K108,K111,K112,K113,K114,)+K82+K84</f>
        <v>221198</v>
      </c>
      <c r="L115" s="700">
        <f t="shared" si="5"/>
        <v>281631</v>
      </c>
      <c r="M115" s="700">
        <f t="shared" si="5"/>
        <v>0</v>
      </c>
      <c r="N115" s="700">
        <f t="shared" si="5"/>
        <v>0</v>
      </c>
      <c r="O115" s="700">
        <f t="shared" si="5"/>
        <v>22825</v>
      </c>
      <c r="P115" s="700">
        <f t="shared" si="5"/>
        <v>0</v>
      </c>
      <c r="Q115" s="872">
        <f t="shared" si="5"/>
        <v>0</v>
      </c>
      <c r="R115" s="341">
        <f>+'4.Inbe'!N72-'6.Inki'!I115</f>
        <v>0</v>
      </c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</row>
    <row r="116" spans="1:30" s="59" customFormat="1" ht="36" customHeight="1" thickBot="1" thickTop="1">
      <c r="A116" s="1154">
        <v>109</v>
      </c>
      <c r="B116" s="703"/>
      <c r="C116" s="1236" t="s">
        <v>14</v>
      </c>
      <c r="D116" s="1236"/>
      <c r="E116" s="748"/>
      <c r="F116" s="705">
        <f>SUM(F67,F115)</f>
        <v>6705548</v>
      </c>
      <c r="G116" s="705">
        <f>SUM(G67,G115)</f>
        <v>7096344</v>
      </c>
      <c r="H116" s="749">
        <f>SUM(H67,H115)</f>
        <v>8377326</v>
      </c>
      <c r="I116" s="704">
        <f>SUM(J116:Q116)</f>
        <v>7596089</v>
      </c>
      <c r="J116" s="705">
        <f aca="true" t="shared" si="6" ref="J116:Q116">SUM(J115,J67)</f>
        <v>4068099</v>
      </c>
      <c r="K116" s="705">
        <f t="shared" si="6"/>
        <v>871743</v>
      </c>
      <c r="L116" s="705">
        <f t="shared" si="6"/>
        <v>2490158</v>
      </c>
      <c r="M116" s="705">
        <f t="shared" si="6"/>
        <v>0</v>
      </c>
      <c r="N116" s="705">
        <f t="shared" si="6"/>
        <v>1316</v>
      </c>
      <c r="O116" s="705">
        <f t="shared" si="6"/>
        <v>164773</v>
      </c>
      <c r="P116" s="705">
        <f t="shared" si="6"/>
        <v>0</v>
      </c>
      <c r="Q116" s="873">
        <f t="shared" si="6"/>
        <v>0</v>
      </c>
      <c r="R116" s="341">
        <f>+'4.Inbe'!N73-'6.Inki'!I116</f>
        <v>0</v>
      </c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</row>
    <row r="117" spans="1:30" s="57" customFormat="1" ht="15" customHeight="1">
      <c r="A117" s="1154">
        <v>110</v>
      </c>
      <c r="B117" s="1237" t="s">
        <v>181</v>
      </c>
      <c r="C117" s="1238"/>
      <c r="D117" s="1238"/>
      <c r="E117" s="750"/>
      <c r="F117" s="513"/>
      <c r="G117" s="513"/>
      <c r="H117" s="751"/>
      <c r="I117" s="517"/>
      <c r="J117" s="513"/>
      <c r="K117" s="513"/>
      <c r="L117" s="513"/>
      <c r="M117" s="513"/>
      <c r="N117" s="513"/>
      <c r="O117" s="513"/>
      <c r="P117" s="513"/>
      <c r="Q117" s="514"/>
      <c r="R117" s="347"/>
      <c r="S117" s="172"/>
      <c r="T117" s="172"/>
      <c r="U117" s="172"/>
      <c r="V117" s="172"/>
      <c r="W117" s="172"/>
      <c r="X117" s="172"/>
      <c r="Y117" s="172"/>
      <c r="Z117" s="172"/>
      <c r="AA117" s="172"/>
      <c r="AB117" s="172"/>
      <c r="AC117" s="172"/>
      <c r="AD117" s="172"/>
    </row>
    <row r="118" spans="1:30" s="57" customFormat="1" ht="15" customHeight="1">
      <c r="A118" s="1154">
        <v>111</v>
      </c>
      <c r="B118" s="1241" t="s">
        <v>182</v>
      </c>
      <c r="C118" s="1242"/>
      <c r="D118" s="1242"/>
      <c r="E118" s="1242"/>
      <c r="F118" s="485">
        <f>SUM(F42:F52,F41,F28,F65)</f>
        <v>4505194</v>
      </c>
      <c r="G118" s="485">
        <f>SUM(G42:G52,G41,G28,G65)</f>
        <v>4670983</v>
      </c>
      <c r="H118" s="747">
        <f>SUM(H42:H52,H41,H28,H65)+H54</f>
        <v>5396704</v>
      </c>
      <c r="I118" s="516"/>
      <c r="J118" s="408"/>
      <c r="K118" s="408"/>
      <c r="L118" s="408"/>
      <c r="M118" s="408"/>
      <c r="N118" s="408"/>
      <c r="O118" s="408"/>
      <c r="P118" s="408"/>
      <c r="Q118" s="425"/>
      <c r="R118" s="347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</row>
    <row r="119" spans="1:30" s="53" customFormat="1" ht="15" customHeight="1">
      <c r="A119" s="1154">
        <v>112</v>
      </c>
      <c r="B119" s="1108"/>
      <c r="C119" s="1109"/>
      <c r="D119" s="404" t="s">
        <v>336</v>
      </c>
      <c r="E119" s="1109"/>
      <c r="F119" s="509"/>
      <c r="G119" s="509"/>
      <c r="H119" s="752"/>
      <c r="I119" s="516">
        <f>SUM(J119:Q119)</f>
        <v>5148329</v>
      </c>
      <c r="J119" s="485">
        <f aca="true" t="shared" si="7" ref="J119:Q119">SUM(J43,J45,J47,J49,J51,J53,J66,J41,J28)+J55</f>
        <v>2611935</v>
      </c>
      <c r="K119" s="485">
        <f t="shared" si="7"/>
        <v>568246</v>
      </c>
      <c r="L119" s="485">
        <f t="shared" si="7"/>
        <v>1832263</v>
      </c>
      <c r="M119" s="485">
        <f t="shared" si="7"/>
        <v>0</v>
      </c>
      <c r="N119" s="485">
        <f t="shared" si="7"/>
        <v>1316</v>
      </c>
      <c r="O119" s="485">
        <f t="shared" si="7"/>
        <v>134569</v>
      </c>
      <c r="P119" s="485">
        <f t="shared" si="7"/>
        <v>0</v>
      </c>
      <c r="Q119" s="498">
        <f t="shared" si="7"/>
        <v>0</v>
      </c>
      <c r="R119" s="123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</row>
    <row r="120" spans="1:30" s="57" customFormat="1" ht="15" customHeight="1">
      <c r="A120" s="1154">
        <v>113</v>
      </c>
      <c r="B120" s="1241" t="s">
        <v>181</v>
      </c>
      <c r="C120" s="1242"/>
      <c r="D120" s="1242"/>
      <c r="E120" s="753"/>
      <c r="F120" s="485"/>
      <c r="G120" s="485"/>
      <c r="H120" s="747"/>
      <c r="I120" s="518"/>
      <c r="J120" s="485"/>
      <c r="K120" s="485"/>
      <c r="L120" s="485"/>
      <c r="M120" s="485"/>
      <c r="N120" s="485"/>
      <c r="O120" s="485"/>
      <c r="P120" s="485"/>
      <c r="Q120" s="498"/>
      <c r="R120" s="347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</row>
    <row r="121" spans="1:30" s="57" customFormat="1" ht="15" customHeight="1">
      <c r="A121" s="1154">
        <v>114</v>
      </c>
      <c r="B121" s="1241" t="s">
        <v>183</v>
      </c>
      <c r="C121" s="1242"/>
      <c r="D121" s="1242"/>
      <c r="E121" s="1242"/>
      <c r="F121" s="485">
        <f>SUM(F56:F63)</f>
        <v>772598</v>
      </c>
      <c r="G121" s="485">
        <f>SUM(G56:G63)</f>
        <v>950753</v>
      </c>
      <c r="H121" s="747">
        <f>SUM(H56:H63)</f>
        <v>1202361</v>
      </c>
      <c r="I121" s="518"/>
      <c r="J121" s="485"/>
      <c r="K121" s="485"/>
      <c r="L121" s="485"/>
      <c r="M121" s="485"/>
      <c r="N121" s="485"/>
      <c r="O121" s="485"/>
      <c r="P121" s="485"/>
      <c r="Q121" s="498"/>
      <c r="R121" s="347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</row>
    <row r="122" spans="1:30" s="53" customFormat="1" ht="15" customHeight="1">
      <c r="A122" s="1154">
        <v>115</v>
      </c>
      <c r="B122" s="1108"/>
      <c r="C122" s="1109"/>
      <c r="D122" s="404" t="s">
        <v>336</v>
      </c>
      <c r="E122" s="1109"/>
      <c r="F122" s="509"/>
      <c r="G122" s="509"/>
      <c r="H122" s="752"/>
      <c r="I122" s="516">
        <f>SUM(J122:Q122)</f>
        <v>874865</v>
      </c>
      <c r="J122" s="485">
        <f>SUM(J57,J59,J63)+J61</f>
        <v>408923</v>
      </c>
      <c r="K122" s="485">
        <f aca="true" t="shared" si="8" ref="K122:Q122">SUM(K57,K59,K63)+K61</f>
        <v>82299</v>
      </c>
      <c r="L122" s="485">
        <f t="shared" si="8"/>
        <v>376264</v>
      </c>
      <c r="M122" s="485">
        <f t="shared" si="8"/>
        <v>0</v>
      </c>
      <c r="N122" s="485">
        <f t="shared" si="8"/>
        <v>0</v>
      </c>
      <c r="O122" s="485">
        <f t="shared" si="8"/>
        <v>7379</v>
      </c>
      <c r="P122" s="485">
        <f t="shared" si="8"/>
        <v>0</v>
      </c>
      <c r="Q122" s="498">
        <f t="shared" si="8"/>
        <v>0</v>
      </c>
      <c r="R122" s="123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</row>
    <row r="123" spans="1:30" s="57" customFormat="1" ht="15" customHeight="1">
      <c r="A123" s="1154">
        <v>116</v>
      </c>
      <c r="B123" s="1241" t="s">
        <v>181</v>
      </c>
      <c r="C123" s="1242"/>
      <c r="D123" s="1242"/>
      <c r="E123" s="753"/>
      <c r="F123" s="485"/>
      <c r="G123" s="485"/>
      <c r="H123" s="747"/>
      <c r="I123" s="518"/>
      <c r="J123" s="507"/>
      <c r="K123" s="507"/>
      <c r="L123" s="507"/>
      <c r="M123" s="507"/>
      <c r="N123" s="507"/>
      <c r="O123" s="507"/>
      <c r="P123" s="507"/>
      <c r="Q123" s="508"/>
      <c r="R123" s="347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</row>
    <row r="124" spans="1:30" s="57" customFormat="1" ht="15" customHeight="1">
      <c r="A124" s="1154">
        <v>117</v>
      </c>
      <c r="B124" s="1243" t="s">
        <v>184</v>
      </c>
      <c r="C124" s="1244"/>
      <c r="D124" s="1244"/>
      <c r="E124" s="1244"/>
      <c r="F124" s="483">
        <f>SUM(F115)</f>
        <v>1427756</v>
      </c>
      <c r="G124" s="483">
        <f>SUM(G115)</f>
        <v>1474608</v>
      </c>
      <c r="H124" s="754">
        <f>SUM(H115)</f>
        <v>1778261</v>
      </c>
      <c r="I124" s="518"/>
      <c r="J124" s="485"/>
      <c r="K124" s="485"/>
      <c r="L124" s="485"/>
      <c r="M124" s="485"/>
      <c r="N124" s="485"/>
      <c r="O124" s="485"/>
      <c r="P124" s="485"/>
      <c r="Q124" s="498"/>
      <c r="R124" s="347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</row>
    <row r="125" spans="1:17" ht="15" customHeight="1" thickBot="1">
      <c r="A125" s="1154">
        <v>118</v>
      </c>
      <c r="B125" s="755"/>
      <c r="C125" s="756"/>
      <c r="D125" s="440" t="s">
        <v>336</v>
      </c>
      <c r="E125" s="756"/>
      <c r="F125" s="757"/>
      <c r="G125" s="757"/>
      <c r="H125" s="758"/>
      <c r="I125" s="519">
        <f>SUM(J125:Q125)</f>
        <v>1572895</v>
      </c>
      <c r="J125" s="504">
        <f>J115</f>
        <v>1047241</v>
      </c>
      <c r="K125" s="504">
        <f aca="true" t="shared" si="9" ref="K125:Q125">K115</f>
        <v>221198</v>
      </c>
      <c r="L125" s="504">
        <f t="shared" si="9"/>
        <v>281631</v>
      </c>
      <c r="M125" s="504">
        <f t="shared" si="9"/>
        <v>0</v>
      </c>
      <c r="N125" s="504">
        <f t="shared" si="9"/>
        <v>0</v>
      </c>
      <c r="O125" s="504">
        <f t="shared" si="9"/>
        <v>22825</v>
      </c>
      <c r="P125" s="504">
        <f t="shared" si="9"/>
        <v>0</v>
      </c>
      <c r="Q125" s="874">
        <f t="shared" si="9"/>
        <v>0</v>
      </c>
    </row>
    <row r="126" spans="1:30" s="350" customFormat="1" ht="18" customHeight="1">
      <c r="A126" s="52"/>
      <c r="B126" s="1245" t="s">
        <v>28</v>
      </c>
      <c r="C126" s="1245"/>
      <c r="D126" s="1245"/>
      <c r="E126" s="865"/>
      <c r="F126" s="866"/>
      <c r="G126" s="866"/>
      <c r="H126" s="866"/>
      <c r="I126" s="867"/>
      <c r="J126" s="866"/>
      <c r="K126" s="866"/>
      <c r="L126" s="866"/>
      <c r="M126" s="866"/>
      <c r="N126" s="866"/>
      <c r="O126" s="866"/>
      <c r="P126" s="866"/>
      <c r="Q126" s="866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</row>
    <row r="127" spans="1:30" s="351" customFormat="1" ht="18" customHeight="1">
      <c r="A127" s="52"/>
      <c r="B127" s="1240" t="s">
        <v>29</v>
      </c>
      <c r="C127" s="1240"/>
      <c r="D127" s="1240"/>
      <c r="E127" s="1240"/>
      <c r="F127" s="1240"/>
      <c r="G127" s="1240"/>
      <c r="H127" s="1240"/>
      <c r="I127" s="1240"/>
      <c r="J127" s="123"/>
      <c r="K127" s="123"/>
      <c r="L127" s="123"/>
      <c r="M127" s="123"/>
      <c r="N127" s="123"/>
      <c r="O127" s="123"/>
      <c r="P127" s="123"/>
      <c r="Q127" s="12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</row>
    <row r="128" spans="1:17" ht="18" customHeight="1">
      <c r="A128" s="52"/>
      <c r="B128" s="1240" t="s">
        <v>30</v>
      </c>
      <c r="C128" s="1240"/>
      <c r="D128" s="1240"/>
      <c r="E128" s="724"/>
      <c r="F128" s="123"/>
      <c r="G128" s="123"/>
      <c r="H128" s="123"/>
      <c r="I128" s="1122"/>
      <c r="J128" s="123"/>
      <c r="K128" s="123"/>
      <c r="L128" s="123"/>
      <c r="M128" s="123"/>
      <c r="N128" s="123"/>
      <c r="O128" s="123"/>
      <c r="P128" s="123"/>
      <c r="Q128" s="123"/>
    </row>
    <row r="129" spans="6:17" ht="15">
      <c r="F129" s="122">
        <f>+F116-F118-F121-F124</f>
        <v>0</v>
      </c>
      <c r="G129" s="122">
        <f>+G116-G118-G121-G124</f>
        <v>0</v>
      </c>
      <c r="H129" s="122">
        <f>+H116-H118-H121-H124</f>
        <v>0</v>
      </c>
      <c r="I129" s="173">
        <f>+I116-I119-I122-I125</f>
        <v>0</v>
      </c>
      <c r="J129" s="173">
        <f aca="true" t="shared" si="10" ref="J129:Q129">+J116-J119-J122-J125</f>
        <v>0</v>
      </c>
      <c r="K129" s="173">
        <f t="shared" si="10"/>
        <v>0</v>
      </c>
      <c r="L129" s="173">
        <f t="shared" si="10"/>
        <v>0</v>
      </c>
      <c r="M129" s="173">
        <f t="shared" si="10"/>
        <v>0</v>
      </c>
      <c r="N129" s="173">
        <f t="shared" si="10"/>
        <v>0</v>
      </c>
      <c r="O129" s="173">
        <f t="shared" si="10"/>
        <v>0</v>
      </c>
      <c r="P129" s="173">
        <f t="shared" si="10"/>
        <v>0</v>
      </c>
      <c r="Q129" s="173">
        <f t="shared" si="10"/>
        <v>0</v>
      </c>
    </row>
    <row r="131" spans="6:9" ht="15">
      <c r="F131" s="122">
        <f>+F116-'3.Onki'!G7</f>
        <v>0</v>
      </c>
      <c r="G131" s="122">
        <f>+G116-'3.Onki'!H7</f>
        <v>0</v>
      </c>
      <c r="H131" s="122">
        <f>H116-'3.Onki'!I7</f>
        <v>0</v>
      </c>
      <c r="I131" s="173">
        <f>+I116-'3.Onki'!J7</f>
        <v>0</v>
      </c>
    </row>
  </sheetData>
  <sheetProtection/>
  <mergeCells count="39">
    <mergeCell ref="D101:E101"/>
    <mergeCell ref="D103:E103"/>
    <mergeCell ref="D105:E105"/>
    <mergeCell ref="D107:E107"/>
    <mergeCell ref="D77:E77"/>
    <mergeCell ref="D87:E87"/>
    <mergeCell ref="D91:E91"/>
    <mergeCell ref="D93:E93"/>
    <mergeCell ref="D95:E95"/>
    <mergeCell ref="D97:E97"/>
    <mergeCell ref="D99:E99"/>
    <mergeCell ref="J6:N6"/>
    <mergeCell ref="O6:Q6"/>
    <mergeCell ref="B1:F1"/>
    <mergeCell ref="B2:Q2"/>
    <mergeCell ref="B3:Q3"/>
    <mergeCell ref="P4:Q4"/>
    <mergeCell ref="B6:B7"/>
    <mergeCell ref="C6:C7"/>
    <mergeCell ref="I6:I7"/>
    <mergeCell ref="D6:D7"/>
    <mergeCell ref="C67:D67"/>
    <mergeCell ref="C68:D68"/>
    <mergeCell ref="E6:E7"/>
    <mergeCell ref="F6:F7"/>
    <mergeCell ref="H6:H7"/>
    <mergeCell ref="G6:G7"/>
    <mergeCell ref="B128:D128"/>
    <mergeCell ref="B118:E118"/>
    <mergeCell ref="B120:D120"/>
    <mergeCell ref="B121:E121"/>
    <mergeCell ref="B123:D123"/>
    <mergeCell ref="B124:E124"/>
    <mergeCell ref="B126:D126"/>
    <mergeCell ref="D114:E114"/>
    <mergeCell ref="C116:D116"/>
    <mergeCell ref="B117:D117"/>
    <mergeCell ref="C115:D115"/>
    <mergeCell ref="B127:I127"/>
  </mergeCells>
  <printOptions horizontalCentered="1"/>
  <pageMargins left="0.1968503937007874" right="0.1968503937007874" top="0.5905511811023623" bottom="0.5905511811023623" header="0.31496062992125984" footer="0.31496062992125984"/>
  <pageSetup fitToHeight="6" horizontalDpi="600" verticalDpi="600" orientation="landscape" paperSize="9" scale="60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98"/>
  <sheetViews>
    <sheetView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3.75390625" style="984" customWidth="1"/>
    <col min="2" max="2" width="4.75390625" style="3" customWidth="1"/>
    <col min="3" max="3" width="4.75390625" style="7" customWidth="1"/>
    <col min="4" max="4" width="87.75390625" style="18" customWidth="1"/>
    <col min="5" max="7" width="11.75390625" style="4" customWidth="1"/>
    <col min="8" max="8" width="5.75390625" style="3" customWidth="1"/>
    <col min="9" max="14" width="12.75390625" style="15" customWidth="1"/>
    <col min="15" max="15" width="9.25390625" style="4" bestFit="1" customWidth="1"/>
    <col min="16" max="16384" width="9.125" style="4" customWidth="1"/>
  </cols>
  <sheetData>
    <row r="1" spans="1:14" s="216" customFormat="1" ht="15">
      <c r="A1" s="984"/>
      <c r="B1" s="1273" t="s">
        <v>978</v>
      </c>
      <c r="C1" s="1273"/>
      <c r="D1" s="1273"/>
      <c r="E1" s="531"/>
      <c r="F1" s="531"/>
      <c r="G1" s="1274"/>
      <c r="H1" s="1274"/>
      <c r="I1" s="1274"/>
      <c r="J1" s="957"/>
      <c r="K1" s="957"/>
      <c r="L1" s="957"/>
      <c r="M1" s="957"/>
      <c r="N1" s="957"/>
    </row>
    <row r="2" spans="2:14" ht="16.5">
      <c r="B2" s="1275" t="s">
        <v>15</v>
      </c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</row>
    <row r="3" spans="1:14" s="6" customFormat="1" ht="16.5">
      <c r="A3" s="984"/>
      <c r="B3" s="1276" t="s">
        <v>687</v>
      </c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</row>
    <row r="4" spans="4:14" ht="17.25">
      <c r="D4" s="8"/>
      <c r="G4" s="9"/>
      <c r="H4" s="983"/>
      <c r="I4" s="537"/>
      <c r="J4" s="120"/>
      <c r="K4" s="120"/>
      <c r="L4" s="120"/>
      <c r="M4" s="1277" t="s">
        <v>0</v>
      </c>
      <c r="N4" s="1277"/>
    </row>
    <row r="5" spans="1:14" s="162" customFormat="1" ht="14.25" thickBot="1">
      <c r="A5" s="984"/>
      <c r="B5" s="162" t="s">
        <v>1</v>
      </c>
      <c r="C5" s="174" t="s">
        <v>3</v>
      </c>
      <c r="D5" s="221" t="s">
        <v>2</v>
      </c>
      <c r="E5" s="162" t="s">
        <v>4</v>
      </c>
      <c r="F5" s="162" t="s">
        <v>5</v>
      </c>
      <c r="G5" s="162" t="s">
        <v>16</v>
      </c>
      <c r="H5" s="968" t="s">
        <v>17</v>
      </c>
      <c r="I5" s="174" t="s">
        <v>18</v>
      </c>
      <c r="J5" s="174" t="s">
        <v>39</v>
      </c>
      <c r="K5" s="174" t="s">
        <v>31</v>
      </c>
      <c r="L5" s="174" t="s">
        <v>24</v>
      </c>
      <c r="M5" s="174" t="s">
        <v>40</v>
      </c>
      <c r="N5" s="174" t="s">
        <v>41</v>
      </c>
    </row>
    <row r="6" spans="1:14" s="958" customFormat="1" ht="34.5" customHeight="1">
      <c r="A6" s="984"/>
      <c r="B6" s="1280" t="s">
        <v>19</v>
      </c>
      <c r="C6" s="1282" t="s">
        <v>20</v>
      </c>
      <c r="D6" s="1286" t="s">
        <v>6</v>
      </c>
      <c r="E6" s="1278" t="s">
        <v>680</v>
      </c>
      <c r="F6" s="1278" t="s">
        <v>663</v>
      </c>
      <c r="G6" s="1284" t="s">
        <v>664</v>
      </c>
      <c r="H6" s="1288" t="s">
        <v>21</v>
      </c>
      <c r="I6" s="1269" t="s">
        <v>380</v>
      </c>
      <c r="J6" s="1271" t="s">
        <v>42</v>
      </c>
      <c r="K6" s="1271"/>
      <c r="L6" s="1271"/>
      <c r="M6" s="1271"/>
      <c r="N6" s="1272"/>
    </row>
    <row r="7" spans="1:14" s="958" customFormat="1" ht="45.75" thickBot="1">
      <c r="A7" s="984"/>
      <c r="B7" s="1281"/>
      <c r="C7" s="1283"/>
      <c r="D7" s="1287"/>
      <c r="E7" s="1279"/>
      <c r="F7" s="1279"/>
      <c r="G7" s="1285"/>
      <c r="H7" s="1289"/>
      <c r="I7" s="1270"/>
      <c r="J7" s="181" t="s">
        <v>43</v>
      </c>
      <c r="K7" s="181" t="s">
        <v>44</v>
      </c>
      <c r="L7" s="181" t="s">
        <v>45</v>
      </c>
      <c r="M7" s="181" t="s">
        <v>240</v>
      </c>
      <c r="N7" s="182" t="s">
        <v>46</v>
      </c>
    </row>
    <row r="8" spans="1:14" s="3" customFormat="1" ht="22.5" customHeight="1" thickTop="1">
      <c r="A8" s="984">
        <v>1</v>
      </c>
      <c r="B8" s="183">
        <v>18</v>
      </c>
      <c r="C8" s="184">
        <v>1</v>
      </c>
      <c r="D8" s="973" t="s">
        <v>47</v>
      </c>
      <c r="E8" s="186">
        <v>6005</v>
      </c>
      <c r="F8" s="186">
        <v>7000</v>
      </c>
      <c r="G8" s="187">
        <v>7563</v>
      </c>
      <c r="H8" s="1001" t="s">
        <v>24</v>
      </c>
      <c r="I8" s="937"/>
      <c r="J8" s="188"/>
      <c r="K8" s="188"/>
      <c r="L8" s="188"/>
      <c r="M8" s="188"/>
      <c r="N8" s="189"/>
    </row>
    <row r="9" spans="1:14" s="10" customFormat="1" ht="18" customHeight="1">
      <c r="A9" s="984">
        <v>2</v>
      </c>
      <c r="B9" s="190"/>
      <c r="C9" s="191"/>
      <c r="D9" s="192" t="s">
        <v>336</v>
      </c>
      <c r="E9" s="186"/>
      <c r="F9" s="186"/>
      <c r="G9" s="187"/>
      <c r="H9" s="1001"/>
      <c r="I9" s="938">
        <f>SUM(J9:N9)</f>
        <v>7000</v>
      </c>
      <c r="J9" s="193"/>
      <c r="K9" s="193"/>
      <c r="L9" s="193">
        <v>7000</v>
      </c>
      <c r="M9" s="193"/>
      <c r="N9" s="194"/>
    </row>
    <row r="10" spans="1:16" s="3" customFormat="1" ht="22.5" customHeight="1">
      <c r="A10" s="984">
        <v>3</v>
      </c>
      <c r="B10" s="183"/>
      <c r="C10" s="184">
        <v>2</v>
      </c>
      <c r="D10" s="973" t="s">
        <v>48</v>
      </c>
      <c r="E10" s="186">
        <v>3150</v>
      </c>
      <c r="F10" s="186">
        <v>5000</v>
      </c>
      <c r="G10" s="187">
        <v>5890</v>
      </c>
      <c r="H10" s="1001" t="s">
        <v>25</v>
      </c>
      <c r="I10" s="937"/>
      <c r="J10" s="188"/>
      <c r="K10" s="188"/>
      <c r="L10" s="188"/>
      <c r="M10" s="188"/>
      <c r="N10" s="189"/>
      <c r="P10" s="10"/>
    </row>
    <row r="11" spans="1:14" s="10" customFormat="1" ht="18" customHeight="1">
      <c r="A11" s="984">
        <v>4</v>
      </c>
      <c r="B11" s="190"/>
      <c r="C11" s="191"/>
      <c r="D11" s="192" t="s">
        <v>336</v>
      </c>
      <c r="E11" s="186"/>
      <c r="F11" s="186"/>
      <c r="G11" s="187"/>
      <c r="H11" s="1001"/>
      <c r="I11" s="938">
        <f>SUM(J11:N11)</f>
        <v>5000</v>
      </c>
      <c r="J11" s="193"/>
      <c r="K11" s="193"/>
      <c r="L11" s="193">
        <v>5000</v>
      </c>
      <c r="M11" s="193"/>
      <c r="N11" s="194"/>
    </row>
    <row r="12" spans="1:16" s="3" customFormat="1" ht="22.5" customHeight="1">
      <c r="A12" s="984">
        <v>5</v>
      </c>
      <c r="B12" s="183"/>
      <c r="C12" s="184">
        <v>3</v>
      </c>
      <c r="D12" s="973" t="s">
        <v>49</v>
      </c>
      <c r="E12" s="186">
        <v>8774</v>
      </c>
      <c r="F12" s="186">
        <v>10000</v>
      </c>
      <c r="G12" s="187">
        <v>16226</v>
      </c>
      <c r="H12" s="1001" t="s">
        <v>25</v>
      </c>
      <c r="I12" s="939"/>
      <c r="J12" s="197"/>
      <c r="K12" s="197"/>
      <c r="L12" s="197"/>
      <c r="M12" s="197"/>
      <c r="N12" s="198"/>
      <c r="P12" s="10"/>
    </row>
    <row r="13" spans="1:14" s="10" customFormat="1" ht="18" customHeight="1">
      <c r="A13" s="984">
        <v>6</v>
      </c>
      <c r="B13" s="190"/>
      <c r="C13" s="191"/>
      <c r="D13" s="192" t="s">
        <v>336</v>
      </c>
      <c r="E13" s="186"/>
      <c r="F13" s="186"/>
      <c r="G13" s="187"/>
      <c r="H13" s="1001"/>
      <c r="I13" s="938">
        <f>SUM(J13:N13)</f>
        <v>10000</v>
      </c>
      <c r="J13" s="193">
        <v>1000</v>
      </c>
      <c r="K13" s="193">
        <v>500</v>
      </c>
      <c r="L13" s="193">
        <v>8500</v>
      </c>
      <c r="M13" s="193"/>
      <c r="N13" s="194"/>
    </row>
    <row r="14" spans="1:16" s="3" customFormat="1" ht="22.5" customHeight="1">
      <c r="A14" s="984">
        <v>7</v>
      </c>
      <c r="B14" s="183"/>
      <c r="C14" s="184">
        <v>4</v>
      </c>
      <c r="D14" s="973" t="s">
        <v>50</v>
      </c>
      <c r="E14" s="186">
        <v>13898</v>
      </c>
      <c r="F14" s="186">
        <v>11000</v>
      </c>
      <c r="G14" s="187">
        <v>15964</v>
      </c>
      <c r="H14" s="1001" t="s">
        <v>25</v>
      </c>
      <c r="I14" s="938"/>
      <c r="J14" s="193"/>
      <c r="K14" s="193"/>
      <c r="L14" s="193"/>
      <c r="M14" s="193"/>
      <c r="N14" s="194"/>
      <c r="P14" s="10"/>
    </row>
    <row r="15" spans="1:14" s="10" customFormat="1" ht="18" customHeight="1">
      <c r="A15" s="984">
        <v>8</v>
      </c>
      <c r="B15" s="190"/>
      <c r="C15" s="191"/>
      <c r="D15" s="192" t="s">
        <v>336</v>
      </c>
      <c r="E15" s="186"/>
      <c r="F15" s="186"/>
      <c r="G15" s="187"/>
      <c r="H15" s="1001"/>
      <c r="I15" s="938">
        <f>SUM(J15:N15)</f>
        <v>11000</v>
      </c>
      <c r="J15" s="193"/>
      <c r="K15" s="193"/>
      <c r="L15" s="193">
        <v>11000</v>
      </c>
      <c r="M15" s="193"/>
      <c r="N15" s="194"/>
    </row>
    <row r="16" spans="1:16" s="3" customFormat="1" ht="22.5" customHeight="1">
      <c r="A16" s="984">
        <v>9</v>
      </c>
      <c r="B16" s="183"/>
      <c r="C16" s="184">
        <v>5</v>
      </c>
      <c r="D16" s="973" t="s">
        <v>13</v>
      </c>
      <c r="E16" s="186">
        <v>7830</v>
      </c>
      <c r="F16" s="186">
        <v>9653</v>
      </c>
      <c r="G16" s="187">
        <v>9493</v>
      </c>
      <c r="H16" s="1001" t="s">
        <v>25</v>
      </c>
      <c r="I16" s="939"/>
      <c r="J16" s="197"/>
      <c r="K16" s="197"/>
      <c r="L16" s="197"/>
      <c r="M16" s="197"/>
      <c r="N16" s="198"/>
      <c r="O16" s="10"/>
      <c r="P16" s="10"/>
    </row>
    <row r="17" spans="1:14" s="10" customFormat="1" ht="18" customHeight="1">
      <c r="A17" s="984">
        <v>10</v>
      </c>
      <c r="B17" s="190"/>
      <c r="C17" s="191"/>
      <c r="D17" s="192" t="s">
        <v>336</v>
      </c>
      <c r="E17" s="186"/>
      <c r="F17" s="186"/>
      <c r="G17" s="187"/>
      <c r="H17" s="1001"/>
      <c r="I17" s="938">
        <f>SUM(J17:N17)</f>
        <v>10167</v>
      </c>
      <c r="J17" s="193">
        <v>5595</v>
      </c>
      <c r="K17" s="193">
        <v>1132</v>
      </c>
      <c r="L17" s="193">
        <v>3090</v>
      </c>
      <c r="M17" s="193"/>
      <c r="N17" s="194">
        <v>350</v>
      </c>
    </row>
    <row r="18" spans="1:16" s="3" customFormat="1" ht="22.5" customHeight="1">
      <c r="A18" s="984">
        <v>11</v>
      </c>
      <c r="B18" s="183"/>
      <c r="C18" s="184">
        <v>6</v>
      </c>
      <c r="D18" s="973" t="s">
        <v>527</v>
      </c>
      <c r="E18" s="186">
        <v>1000</v>
      </c>
      <c r="F18" s="186">
        <v>1000</v>
      </c>
      <c r="G18" s="187">
        <v>1000</v>
      </c>
      <c r="H18" s="1001" t="s">
        <v>25</v>
      </c>
      <c r="I18" s="939"/>
      <c r="J18" s="197"/>
      <c r="K18" s="197"/>
      <c r="L18" s="197"/>
      <c r="M18" s="197"/>
      <c r="N18" s="198"/>
      <c r="O18" s="10"/>
      <c r="P18" s="10"/>
    </row>
    <row r="19" spans="1:14" s="10" customFormat="1" ht="18" customHeight="1">
      <c r="A19" s="984">
        <v>12</v>
      </c>
      <c r="B19" s="190"/>
      <c r="C19" s="191"/>
      <c r="D19" s="192" t="s">
        <v>336</v>
      </c>
      <c r="E19" s="186"/>
      <c r="F19" s="186"/>
      <c r="G19" s="187"/>
      <c r="H19" s="1001"/>
      <c r="I19" s="938">
        <f>SUM(J19:N19)</f>
        <v>1000</v>
      </c>
      <c r="J19" s="193"/>
      <c r="K19" s="193"/>
      <c r="L19" s="193">
        <v>1000</v>
      </c>
      <c r="M19" s="193"/>
      <c r="N19" s="194"/>
    </row>
    <row r="20" spans="1:16" s="3" customFormat="1" ht="22.5" customHeight="1">
      <c r="A20" s="984">
        <v>13</v>
      </c>
      <c r="B20" s="183"/>
      <c r="C20" s="184">
        <v>7</v>
      </c>
      <c r="D20" s="973" t="s">
        <v>11</v>
      </c>
      <c r="E20" s="186">
        <f>SUM(E22,E24,E26,E28,E30,E32)</f>
        <v>62200</v>
      </c>
      <c r="F20" s="186">
        <f>SUM(F22,F24,F26,F28,F30,F32)</f>
        <v>72000</v>
      </c>
      <c r="G20" s="187">
        <f>SUM(G22,G24,G26,G28,G30,G32)</f>
        <v>72000</v>
      </c>
      <c r="H20" s="1001" t="s">
        <v>25</v>
      </c>
      <c r="I20" s="939"/>
      <c r="J20" s="197"/>
      <c r="K20" s="197"/>
      <c r="L20" s="197"/>
      <c r="M20" s="197"/>
      <c r="N20" s="198"/>
      <c r="O20" s="10"/>
      <c r="P20" s="10"/>
    </row>
    <row r="21" spans="1:14" s="10" customFormat="1" ht="18" customHeight="1">
      <c r="A21" s="984">
        <v>14</v>
      </c>
      <c r="B21" s="190"/>
      <c r="C21" s="191"/>
      <c r="D21" s="192" t="s">
        <v>336</v>
      </c>
      <c r="E21" s="186"/>
      <c r="F21" s="186"/>
      <c r="G21" s="187"/>
      <c r="H21" s="1001"/>
      <c r="I21" s="938">
        <f>SUM(J21:N21)</f>
        <v>74000</v>
      </c>
      <c r="J21" s="714">
        <f>SUM(J23,J25,J27,J29,J31,J33)</f>
        <v>0</v>
      </c>
      <c r="K21" s="714">
        <f>SUM(K23,K25,K27,K29,K31,K33)</f>
        <v>0</v>
      </c>
      <c r="L21" s="714">
        <f>SUM(L23,L25,L27,L29,L31,L33)</f>
        <v>15000</v>
      </c>
      <c r="M21" s="714">
        <f>SUM(M23,M25,M27,M29,M31,M33)</f>
        <v>0</v>
      </c>
      <c r="N21" s="707">
        <f>SUM(N23,N25,N27,N29,N31,N33)</f>
        <v>59000</v>
      </c>
    </row>
    <row r="22" spans="1:16" s="11" customFormat="1" ht="18" customHeight="1">
      <c r="A22" s="984">
        <v>15</v>
      </c>
      <c r="B22" s="199"/>
      <c r="C22" s="200"/>
      <c r="D22" s="708" t="s">
        <v>51</v>
      </c>
      <c r="E22" s="201">
        <v>30000</v>
      </c>
      <c r="F22" s="201">
        <v>30000</v>
      </c>
      <c r="G22" s="202">
        <v>30000</v>
      </c>
      <c r="H22" s="1002"/>
      <c r="I22" s="940"/>
      <c r="J22" s="219"/>
      <c r="K22" s="219"/>
      <c r="L22" s="219"/>
      <c r="M22" s="219"/>
      <c r="N22" s="220"/>
      <c r="P22" s="10"/>
    </row>
    <row r="23" spans="1:16" s="11" customFormat="1" ht="18" customHeight="1">
      <c r="A23" s="984">
        <v>16</v>
      </c>
      <c r="B23" s="199"/>
      <c r="C23" s="206"/>
      <c r="D23" s="709" t="s">
        <v>336</v>
      </c>
      <c r="E23" s="201"/>
      <c r="F23" s="201"/>
      <c r="G23" s="202"/>
      <c r="H23" s="1002"/>
      <c r="I23" s="940">
        <f>SUM(J23:N23)</f>
        <v>30000</v>
      </c>
      <c r="J23" s="219"/>
      <c r="K23" s="219"/>
      <c r="L23" s="219"/>
      <c r="M23" s="219"/>
      <c r="N23" s="220">
        <v>30000</v>
      </c>
      <c r="P23" s="10"/>
    </row>
    <row r="24" spans="1:16" s="11" customFormat="1" ht="18" customHeight="1">
      <c r="A24" s="984">
        <v>17</v>
      </c>
      <c r="B24" s="199"/>
      <c r="C24" s="200"/>
      <c r="D24" s="708" t="s">
        <v>52</v>
      </c>
      <c r="E24" s="201">
        <v>10200</v>
      </c>
      <c r="F24" s="201">
        <v>15000</v>
      </c>
      <c r="G24" s="202">
        <v>15000</v>
      </c>
      <c r="H24" s="1002"/>
      <c r="I24" s="941"/>
      <c r="J24" s="203"/>
      <c r="K24" s="203"/>
      <c r="L24" s="203"/>
      <c r="M24" s="203"/>
      <c r="N24" s="204"/>
      <c r="P24" s="10"/>
    </row>
    <row r="25" spans="1:16" s="11" customFormat="1" ht="18" customHeight="1">
      <c r="A25" s="984">
        <v>18</v>
      </c>
      <c r="B25" s="199"/>
      <c r="C25" s="206"/>
      <c r="D25" s="709" t="s">
        <v>336</v>
      </c>
      <c r="E25" s="201"/>
      <c r="F25" s="201"/>
      <c r="G25" s="202"/>
      <c r="H25" s="1002"/>
      <c r="I25" s="940">
        <f>SUM(J25:N25)</f>
        <v>15000</v>
      </c>
      <c r="J25" s="219"/>
      <c r="K25" s="219"/>
      <c r="L25" s="219">
        <v>15000</v>
      </c>
      <c r="M25" s="219"/>
      <c r="N25" s="220"/>
      <c r="P25" s="10"/>
    </row>
    <row r="26" spans="1:16" s="11" customFormat="1" ht="18" customHeight="1">
      <c r="A26" s="984">
        <v>19</v>
      </c>
      <c r="B26" s="199"/>
      <c r="C26" s="200"/>
      <c r="D26" s="708" t="s">
        <v>53</v>
      </c>
      <c r="E26" s="201">
        <v>2000</v>
      </c>
      <c r="F26" s="201">
        <v>5000</v>
      </c>
      <c r="G26" s="202">
        <v>5000</v>
      </c>
      <c r="H26" s="1002"/>
      <c r="I26" s="941"/>
      <c r="J26" s="203"/>
      <c r="K26" s="203"/>
      <c r="L26" s="203"/>
      <c r="M26" s="203"/>
      <c r="N26" s="204"/>
      <c r="P26" s="10"/>
    </row>
    <row r="27" spans="1:16" s="11" customFormat="1" ht="18" customHeight="1">
      <c r="A27" s="984">
        <v>20</v>
      </c>
      <c r="B27" s="199"/>
      <c r="C27" s="206"/>
      <c r="D27" s="709" t="s">
        <v>336</v>
      </c>
      <c r="E27" s="201"/>
      <c r="F27" s="201"/>
      <c r="G27" s="202"/>
      <c r="H27" s="1002"/>
      <c r="I27" s="940">
        <f>SUM(J27:N27)</f>
        <v>2000</v>
      </c>
      <c r="J27" s="219"/>
      <c r="K27" s="219"/>
      <c r="L27" s="219"/>
      <c r="M27" s="219"/>
      <c r="N27" s="220">
        <v>2000</v>
      </c>
      <c r="P27" s="10"/>
    </row>
    <row r="28" spans="1:16" s="11" customFormat="1" ht="18" customHeight="1">
      <c r="A28" s="984">
        <v>21</v>
      </c>
      <c r="B28" s="199"/>
      <c r="C28" s="200"/>
      <c r="D28" s="708" t="s">
        <v>54</v>
      </c>
      <c r="E28" s="201">
        <v>15000</v>
      </c>
      <c r="F28" s="201">
        <v>15000</v>
      </c>
      <c r="G28" s="202">
        <v>15000</v>
      </c>
      <c r="H28" s="1002"/>
      <c r="I28" s="941"/>
      <c r="J28" s="203"/>
      <c r="K28" s="203"/>
      <c r="L28" s="203"/>
      <c r="M28" s="203"/>
      <c r="N28" s="204"/>
      <c r="P28" s="10"/>
    </row>
    <row r="29" spans="1:16" s="11" customFormat="1" ht="18" customHeight="1">
      <c r="A29" s="984">
        <v>22</v>
      </c>
      <c r="B29" s="199"/>
      <c r="C29" s="206"/>
      <c r="D29" s="709" t="s">
        <v>336</v>
      </c>
      <c r="E29" s="201"/>
      <c r="F29" s="201"/>
      <c r="G29" s="202"/>
      <c r="H29" s="1002"/>
      <c r="I29" s="940">
        <f>SUM(J29:N29)</f>
        <v>15000</v>
      </c>
      <c r="J29" s="219"/>
      <c r="K29" s="219"/>
      <c r="L29" s="219"/>
      <c r="M29" s="219"/>
      <c r="N29" s="220">
        <v>15000</v>
      </c>
      <c r="P29" s="10"/>
    </row>
    <row r="30" spans="1:16" s="11" customFormat="1" ht="18" customHeight="1">
      <c r="A30" s="984">
        <v>23</v>
      </c>
      <c r="B30" s="199"/>
      <c r="C30" s="206"/>
      <c r="D30" s="708" t="s">
        <v>637</v>
      </c>
      <c r="E30" s="186">
        <v>0</v>
      </c>
      <c r="F30" s="201">
        <v>2000</v>
      </c>
      <c r="G30" s="202">
        <v>2000</v>
      </c>
      <c r="H30" s="1002"/>
      <c r="I30" s="940"/>
      <c r="J30" s="219"/>
      <c r="K30" s="219"/>
      <c r="L30" s="219"/>
      <c r="M30" s="219"/>
      <c r="N30" s="220"/>
      <c r="P30" s="10"/>
    </row>
    <row r="31" spans="1:16" s="11" customFormat="1" ht="18" customHeight="1">
      <c r="A31" s="984">
        <v>24</v>
      </c>
      <c r="B31" s="199"/>
      <c r="C31" s="206"/>
      <c r="D31" s="709" t="s">
        <v>336</v>
      </c>
      <c r="E31" s="186"/>
      <c r="F31" s="201"/>
      <c r="G31" s="202"/>
      <c r="H31" s="1002"/>
      <c r="I31" s="940">
        <f>SUM(J31:N31)</f>
        <v>2000</v>
      </c>
      <c r="J31" s="219"/>
      <c r="K31" s="219"/>
      <c r="L31" s="219"/>
      <c r="M31" s="219"/>
      <c r="N31" s="220">
        <v>2000</v>
      </c>
      <c r="P31" s="10"/>
    </row>
    <row r="32" spans="1:14" s="11" customFormat="1" ht="18" customHeight="1">
      <c r="A32" s="984">
        <v>25</v>
      </c>
      <c r="B32" s="199"/>
      <c r="C32" s="206"/>
      <c r="D32" s="708" t="s">
        <v>55</v>
      </c>
      <c r="E32" s="201">
        <v>5000</v>
      </c>
      <c r="F32" s="201">
        <v>5000</v>
      </c>
      <c r="G32" s="202">
        <v>5000</v>
      </c>
      <c r="H32" s="1002"/>
      <c r="I32" s="941"/>
      <c r="J32" s="203"/>
      <c r="K32" s="203"/>
      <c r="L32" s="203"/>
      <c r="M32" s="203"/>
      <c r="N32" s="204"/>
    </row>
    <row r="33" spans="1:14" s="11" customFormat="1" ht="18" customHeight="1">
      <c r="A33" s="984">
        <v>26</v>
      </c>
      <c r="B33" s="199"/>
      <c r="C33" s="206"/>
      <c r="D33" s="709" t="s">
        <v>336</v>
      </c>
      <c r="E33" s="201"/>
      <c r="F33" s="201"/>
      <c r="G33" s="202"/>
      <c r="H33" s="1002"/>
      <c r="I33" s="940">
        <f>SUM(J33:N33)</f>
        <v>10000</v>
      </c>
      <c r="J33" s="219"/>
      <c r="K33" s="219"/>
      <c r="L33" s="219"/>
      <c r="M33" s="219"/>
      <c r="N33" s="220">
        <v>10000</v>
      </c>
    </row>
    <row r="34" spans="1:16" s="11" customFormat="1" ht="18" customHeight="1">
      <c r="A34" s="984">
        <v>27</v>
      </c>
      <c r="B34" s="199"/>
      <c r="C34" s="184">
        <v>8</v>
      </c>
      <c r="D34" s="973" t="s">
        <v>653</v>
      </c>
      <c r="E34" s="186"/>
      <c r="F34" s="186">
        <v>1000</v>
      </c>
      <c r="G34" s="187"/>
      <c r="H34" s="1001" t="s">
        <v>25</v>
      </c>
      <c r="I34" s="938"/>
      <c r="J34" s="193"/>
      <c r="K34" s="193"/>
      <c r="L34" s="193"/>
      <c r="M34" s="193"/>
      <c r="N34" s="194"/>
      <c r="P34" s="10"/>
    </row>
    <row r="35" spans="1:16" s="11" customFormat="1" ht="18" customHeight="1">
      <c r="A35" s="984">
        <v>28</v>
      </c>
      <c r="B35" s="199"/>
      <c r="C35" s="206"/>
      <c r="D35" s="185" t="s">
        <v>336</v>
      </c>
      <c r="E35" s="186"/>
      <c r="F35" s="186"/>
      <c r="G35" s="187"/>
      <c r="H35" s="1002"/>
      <c r="I35" s="938">
        <f>SUM(J35:N35)</f>
        <v>0</v>
      </c>
      <c r="J35" s="193"/>
      <c r="K35" s="193"/>
      <c r="L35" s="193"/>
      <c r="M35" s="193"/>
      <c r="N35" s="194"/>
      <c r="P35" s="10"/>
    </row>
    <row r="36" spans="1:16" s="3" customFormat="1" ht="22.5" customHeight="1">
      <c r="A36" s="984">
        <v>29</v>
      </c>
      <c r="B36" s="183"/>
      <c r="C36" s="184">
        <v>9</v>
      </c>
      <c r="D36" s="973" t="s">
        <v>299</v>
      </c>
      <c r="E36" s="186">
        <v>4123</v>
      </c>
      <c r="F36" s="186">
        <v>7000</v>
      </c>
      <c r="G36" s="187">
        <v>10563</v>
      </c>
      <c r="H36" s="1001" t="s">
        <v>25</v>
      </c>
      <c r="I36" s="938"/>
      <c r="J36" s="193"/>
      <c r="K36" s="193"/>
      <c r="L36" s="193"/>
      <c r="M36" s="193"/>
      <c r="N36" s="194"/>
      <c r="P36" s="10"/>
    </row>
    <row r="37" spans="1:14" s="10" customFormat="1" ht="18" customHeight="1">
      <c r="A37" s="984">
        <v>30</v>
      </c>
      <c r="B37" s="190"/>
      <c r="C37" s="191"/>
      <c r="D37" s="192" t="s">
        <v>336</v>
      </c>
      <c r="E37" s="186"/>
      <c r="F37" s="186"/>
      <c r="G37" s="187"/>
      <c r="H37" s="1001"/>
      <c r="I37" s="938">
        <f>SUM(J37:N37)</f>
        <v>10000</v>
      </c>
      <c r="J37" s="193"/>
      <c r="K37" s="193"/>
      <c r="L37" s="193">
        <v>10000</v>
      </c>
      <c r="M37" s="193"/>
      <c r="N37" s="194"/>
    </row>
    <row r="38" spans="1:16" s="3" customFormat="1" ht="22.5" customHeight="1">
      <c r="A38" s="984">
        <v>31</v>
      </c>
      <c r="B38" s="183"/>
      <c r="C38" s="184">
        <v>10</v>
      </c>
      <c r="D38" s="973" t="s">
        <v>56</v>
      </c>
      <c r="E38" s="186">
        <v>5091</v>
      </c>
      <c r="F38" s="186">
        <v>4500</v>
      </c>
      <c r="G38" s="187">
        <v>16132</v>
      </c>
      <c r="H38" s="1001" t="s">
        <v>25</v>
      </c>
      <c r="I38" s="938"/>
      <c r="J38" s="193"/>
      <c r="K38" s="193"/>
      <c r="L38" s="193"/>
      <c r="M38" s="193"/>
      <c r="N38" s="194"/>
      <c r="P38" s="10"/>
    </row>
    <row r="39" spans="1:14" s="10" customFormat="1" ht="18" customHeight="1">
      <c r="A39" s="984">
        <v>32</v>
      </c>
      <c r="B39" s="190"/>
      <c r="C39" s="191"/>
      <c r="D39" s="192" t="s">
        <v>336</v>
      </c>
      <c r="E39" s="186"/>
      <c r="F39" s="186"/>
      <c r="G39" s="187"/>
      <c r="H39" s="1001"/>
      <c r="I39" s="938">
        <f>SUM(J39:N39)</f>
        <v>4500</v>
      </c>
      <c r="J39" s="193"/>
      <c r="K39" s="193"/>
      <c r="L39" s="193">
        <v>4500</v>
      </c>
      <c r="M39" s="193"/>
      <c r="N39" s="194"/>
    </row>
    <row r="40" spans="1:16" s="3" customFormat="1" ht="22.5" customHeight="1">
      <c r="A40" s="984">
        <v>33</v>
      </c>
      <c r="B40" s="183"/>
      <c r="C40" s="184">
        <v>11</v>
      </c>
      <c r="D40" s="973" t="s">
        <v>57</v>
      </c>
      <c r="E40" s="186">
        <v>879</v>
      </c>
      <c r="F40" s="186">
        <v>1000</v>
      </c>
      <c r="G40" s="187">
        <v>221</v>
      </c>
      <c r="H40" s="1003" t="s">
        <v>25</v>
      </c>
      <c r="I40" s="938"/>
      <c r="J40" s="193"/>
      <c r="K40" s="193"/>
      <c r="L40" s="193"/>
      <c r="M40" s="193"/>
      <c r="N40" s="194"/>
      <c r="P40" s="10"/>
    </row>
    <row r="41" spans="1:16" s="3" customFormat="1" ht="18" customHeight="1">
      <c r="A41" s="984">
        <v>34</v>
      </c>
      <c r="B41" s="227"/>
      <c r="C41" s="191"/>
      <c r="D41" s="192" t="s">
        <v>336</v>
      </c>
      <c r="E41" s="235"/>
      <c r="F41" s="235"/>
      <c r="G41" s="236"/>
      <c r="H41" s="1003"/>
      <c r="I41" s="938">
        <f>SUM(J41:N41)</f>
        <v>2000</v>
      </c>
      <c r="J41" s="234"/>
      <c r="K41" s="234"/>
      <c r="L41" s="234">
        <v>1700</v>
      </c>
      <c r="M41" s="234"/>
      <c r="N41" s="243">
        <v>300</v>
      </c>
      <c r="P41" s="10"/>
    </row>
    <row r="42" spans="1:16" s="3" customFormat="1" ht="22.5" customHeight="1">
      <c r="A42" s="984">
        <v>35</v>
      </c>
      <c r="B42" s="183"/>
      <c r="C42" s="184">
        <v>12</v>
      </c>
      <c r="D42" s="973" t="s">
        <v>58</v>
      </c>
      <c r="E42" s="186">
        <v>914</v>
      </c>
      <c r="F42" s="186">
        <v>3000</v>
      </c>
      <c r="G42" s="187">
        <v>3264</v>
      </c>
      <c r="H42" s="1001" t="s">
        <v>25</v>
      </c>
      <c r="I42" s="938"/>
      <c r="J42" s="193"/>
      <c r="K42" s="193"/>
      <c r="L42" s="193"/>
      <c r="M42" s="193"/>
      <c r="N42" s="194"/>
      <c r="P42" s="10"/>
    </row>
    <row r="43" spans="1:14" s="10" customFormat="1" ht="18" customHeight="1">
      <c r="A43" s="984">
        <v>36</v>
      </c>
      <c r="B43" s="190"/>
      <c r="C43" s="191"/>
      <c r="D43" s="192" t="s">
        <v>336</v>
      </c>
      <c r="E43" s="186"/>
      <c r="F43" s="186"/>
      <c r="G43" s="187"/>
      <c r="H43" s="1001"/>
      <c r="I43" s="938">
        <f>SUM(J43:N43)</f>
        <v>4000</v>
      </c>
      <c r="J43" s="193"/>
      <c r="K43" s="193"/>
      <c r="L43" s="193">
        <v>4000</v>
      </c>
      <c r="M43" s="193"/>
      <c r="N43" s="194"/>
    </row>
    <row r="44" spans="1:16" s="3" customFormat="1" ht="22.5" customHeight="1">
      <c r="A44" s="984">
        <v>37</v>
      </c>
      <c r="B44" s="183"/>
      <c r="C44" s="184">
        <v>13</v>
      </c>
      <c r="D44" s="973" t="s">
        <v>59</v>
      </c>
      <c r="E44" s="186">
        <f>SUM(E46,E48,E50,E52,E54)</f>
        <v>6255</v>
      </c>
      <c r="F44" s="186">
        <f>SUM(F46,F48,F50,F52,F54)</f>
        <v>6500</v>
      </c>
      <c r="G44" s="187">
        <f>SUM(G46,G48,G50,G52,G54)</f>
        <v>5612</v>
      </c>
      <c r="H44" s="1001" t="s">
        <v>25</v>
      </c>
      <c r="I44" s="938"/>
      <c r="J44" s="193"/>
      <c r="K44" s="193"/>
      <c r="L44" s="193"/>
      <c r="M44" s="193"/>
      <c r="N44" s="194"/>
      <c r="P44" s="10"/>
    </row>
    <row r="45" spans="1:14" s="10" customFormat="1" ht="18" customHeight="1">
      <c r="A45" s="984">
        <v>38</v>
      </c>
      <c r="B45" s="190"/>
      <c r="C45" s="191"/>
      <c r="D45" s="192" t="s">
        <v>336</v>
      </c>
      <c r="E45" s="186"/>
      <c r="F45" s="186"/>
      <c r="G45" s="187"/>
      <c r="H45" s="1001"/>
      <c r="I45" s="938">
        <f>SUM(J45:N45)</f>
        <v>13000</v>
      </c>
      <c r="J45" s="714">
        <f>SUM(J47,J49,J51,J53,J55)</f>
        <v>0</v>
      </c>
      <c r="K45" s="714">
        <f>SUM(K47,K49,K51,K53,K55)</f>
        <v>0</v>
      </c>
      <c r="L45" s="714">
        <f>SUM(L47,L49,L51,L53,L55)</f>
        <v>0</v>
      </c>
      <c r="M45" s="714">
        <f>SUM(M47,M49,M51,M53,M55)</f>
        <v>0</v>
      </c>
      <c r="N45" s="707">
        <f>N47+N49+N51+N53+N55+N57+N59</f>
        <v>13000</v>
      </c>
    </row>
    <row r="46" spans="1:14" s="11" customFormat="1" ht="18" customHeight="1">
      <c r="A46" s="984">
        <v>39</v>
      </c>
      <c r="B46" s="199"/>
      <c r="C46" s="206"/>
      <c r="D46" s="207" t="s">
        <v>310</v>
      </c>
      <c r="E46" s="201"/>
      <c r="F46" s="201">
        <v>1500</v>
      </c>
      <c r="G46" s="202"/>
      <c r="H46" s="1002"/>
      <c r="I46" s="940"/>
      <c r="J46" s="219"/>
      <c r="K46" s="219"/>
      <c r="L46" s="219"/>
      <c r="M46" s="219"/>
      <c r="N46" s="220"/>
    </row>
    <row r="47" spans="1:14" s="11" customFormat="1" ht="18" customHeight="1">
      <c r="A47" s="984">
        <v>40</v>
      </c>
      <c r="B47" s="199"/>
      <c r="C47" s="206"/>
      <c r="D47" s="205" t="s">
        <v>336</v>
      </c>
      <c r="E47" s="201"/>
      <c r="F47" s="201"/>
      <c r="G47" s="202"/>
      <c r="H47" s="1002"/>
      <c r="I47" s="940">
        <f>SUM(J47:N47)</f>
        <v>1500</v>
      </c>
      <c r="J47" s="219"/>
      <c r="K47" s="219"/>
      <c r="L47" s="219"/>
      <c r="M47" s="219"/>
      <c r="N47" s="220">
        <v>1500</v>
      </c>
    </row>
    <row r="48" spans="1:14" s="11" customFormat="1" ht="18" customHeight="1">
      <c r="A48" s="984">
        <v>41</v>
      </c>
      <c r="B48" s="199"/>
      <c r="C48" s="206"/>
      <c r="D48" s="207" t="s">
        <v>311</v>
      </c>
      <c r="E48" s="201">
        <v>2255</v>
      </c>
      <c r="F48" s="201">
        <v>2500</v>
      </c>
      <c r="G48" s="202">
        <v>3112</v>
      </c>
      <c r="H48" s="1002"/>
      <c r="I48" s="941"/>
      <c r="J48" s="203"/>
      <c r="K48" s="203"/>
      <c r="L48" s="203"/>
      <c r="M48" s="203"/>
      <c r="N48" s="204"/>
    </row>
    <row r="49" spans="1:14" s="11" customFormat="1" ht="18" customHeight="1">
      <c r="A49" s="984">
        <v>42</v>
      </c>
      <c r="B49" s="199"/>
      <c r="C49" s="206"/>
      <c r="D49" s="205" t="s">
        <v>336</v>
      </c>
      <c r="E49" s="201"/>
      <c r="F49" s="201"/>
      <c r="G49" s="202"/>
      <c r="H49" s="1002"/>
      <c r="I49" s="940">
        <f>SUM(J49:N49)</f>
        <v>2000</v>
      </c>
      <c r="J49" s="219"/>
      <c r="K49" s="219"/>
      <c r="L49" s="219"/>
      <c r="M49" s="219"/>
      <c r="N49" s="220">
        <v>2000</v>
      </c>
    </row>
    <row r="50" spans="1:14" s="11" customFormat="1" ht="18" customHeight="1">
      <c r="A50" s="984">
        <v>43</v>
      </c>
      <c r="B50" s="199"/>
      <c r="C50" s="206"/>
      <c r="D50" s="207" t="s">
        <v>556</v>
      </c>
      <c r="E50" s="201">
        <v>2000</v>
      </c>
      <c r="F50" s="201">
        <v>2000</v>
      </c>
      <c r="G50" s="202">
        <v>2000</v>
      </c>
      <c r="H50" s="1002"/>
      <c r="I50" s="940"/>
      <c r="J50" s="219"/>
      <c r="K50" s="219"/>
      <c r="L50" s="219"/>
      <c r="M50" s="219"/>
      <c r="N50" s="220"/>
    </row>
    <row r="51" spans="1:14" s="11" customFormat="1" ht="18" customHeight="1">
      <c r="A51" s="984">
        <v>44</v>
      </c>
      <c r="B51" s="199"/>
      <c r="C51" s="206"/>
      <c r="D51" s="205" t="s">
        <v>336</v>
      </c>
      <c r="E51" s="201"/>
      <c r="F51" s="201"/>
      <c r="G51" s="202"/>
      <c r="H51" s="1002"/>
      <c r="I51" s="940">
        <f>SUM(J51:N51)</f>
        <v>2000</v>
      </c>
      <c r="J51" s="219"/>
      <c r="K51" s="219"/>
      <c r="L51" s="219"/>
      <c r="M51" s="219"/>
      <c r="N51" s="220">
        <v>2000</v>
      </c>
    </row>
    <row r="52" spans="1:14" s="11" customFormat="1" ht="18" customHeight="1">
      <c r="A52" s="984">
        <v>45</v>
      </c>
      <c r="B52" s="199"/>
      <c r="C52" s="206"/>
      <c r="D52" s="207" t="s">
        <v>557</v>
      </c>
      <c r="E52" s="201">
        <v>500</v>
      </c>
      <c r="F52" s="201">
        <v>500</v>
      </c>
      <c r="G52" s="202">
        <v>500</v>
      </c>
      <c r="H52" s="1002"/>
      <c r="I52" s="940"/>
      <c r="J52" s="219"/>
      <c r="K52" s="219"/>
      <c r="L52" s="219"/>
      <c r="M52" s="219"/>
      <c r="N52" s="220"/>
    </row>
    <row r="53" spans="1:14" s="11" customFormat="1" ht="18" customHeight="1">
      <c r="A53" s="984">
        <v>46</v>
      </c>
      <c r="B53" s="199"/>
      <c r="C53" s="206"/>
      <c r="D53" s="900" t="s">
        <v>336</v>
      </c>
      <c r="E53" s="201"/>
      <c r="F53" s="201"/>
      <c r="G53" s="202"/>
      <c r="H53" s="1002"/>
      <c r="I53" s="940">
        <f>SUM(J53:N53)</f>
        <v>500</v>
      </c>
      <c r="J53" s="219"/>
      <c r="K53" s="219"/>
      <c r="L53" s="219"/>
      <c r="M53" s="219"/>
      <c r="N53" s="220">
        <v>500</v>
      </c>
    </row>
    <row r="54" spans="1:14" s="11" customFormat="1" ht="18" customHeight="1">
      <c r="A54" s="984">
        <v>47</v>
      </c>
      <c r="B54" s="199"/>
      <c r="C54" s="206"/>
      <c r="D54" s="207" t="s">
        <v>591</v>
      </c>
      <c r="E54" s="201">
        <v>1500</v>
      </c>
      <c r="F54" s="201"/>
      <c r="G54" s="202"/>
      <c r="H54" s="1002"/>
      <c r="I54" s="940"/>
      <c r="J54" s="219"/>
      <c r="K54" s="219"/>
      <c r="L54" s="219"/>
      <c r="M54" s="219"/>
      <c r="N54" s="220"/>
    </row>
    <row r="55" spans="1:14" s="11" customFormat="1" ht="18" customHeight="1">
      <c r="A55" s="984">
        <v>48</v>
      </c>
      <c r="B55" s="199"/>
      <c r="C55" s="206"/>
      <c r="D55" s="900" t="s">
        <v>336</v>
      </c>
      <c r="E55" s="201"/>
      <c r="F55" s="201"/>
      <c r="G55" s="202"/>
      <c r="H55" s="1002"/>
      <c r="I55" s="940">
        <f>SUM(J55:N55)</f>
        <v>0</v>
      </c>
      <c r="J55" s="219"/>
      <c r="K55" s="219"/>
      <c r="L55" s="219"/>
      <c r="M55" s="219"/>
      <c r="N55" s="220"/>
    </row>
    <row r="56" spans="1:14" s="11" customFormat="1" ht="18" customHeight="1">
      <c r="A56" s="984">
        <v>49</v>
      </c>
      <c r="B56" s="199"/>
      <c r="C56" s="206"/>
      <c r="D56" s="207" t="s">
        <v>751</v>
      </c>
      <c r="E56" s="201"/>
      <c r="F56" s="201"/>
      <c r="G56" s="202"/>
      <c r="H56" s="1002"/>
      <c r="I56" s="940"/>
      <c r="J56" s="219"/>
      <c r="K56" s="219"/>
      <c r="L56" s="219"/>
      <c r="M56" s="219"/>
      <c r="N56" s="220"/>
    </row>
    <row r="57" spans="1:14" s="11" customFormat="1" ht="18" customHeight="1">
      <c r="A57" s="984">
        <v>50</v>
      </c>
      <c r="B57" s="199"/>
      <c r="C57" s="206"/>
      <c r="D57" s="900" t="s">
        <v>336</v>
      </c>
      <c r="E57" s="201"/>
      <c r="F57" s="201"/>
      <c r="G57" s="202"/>
      <c r="H57" s="1002"/>
      <c r="I57" s="940">
        <f>SUM(J57:N57)</f>
        <v>2000</v>
      </c>
      <c r="J57" s="219"/>
      <c r="K57" s="219"/>
      <c r="L57" s="219"/>
      <c r="M57" s="219"/>
      <c r="N57" s="220">
        <v>2000</v>
      </c>
    </row>
    <row r="58" spans="1:14" s="11" customFormat="1" ht="18" customHeight="1">
      <c r="A58" s="984">
        <v>51</v>
      </c>
      <c r="B58" s="199"/>
      <c r="C58" s="206"/>
      <c r="D58" s="207" t="s">
        <v>752</v>
      </c>
      <c r="E58" s="201"/>
      <c r="F58" s="201"/>
      <c r="G58" s="202"/>
      <c r="H58" s="1002"/>
      <c r="I58" s="940"/>
      <c r="J58" s="219"/>
      <c r="K58" s="219"/>
      <c r="L58" s="219"/>
      <c r="M58" s="219"/>
      <c r="N58" s="220"/>
    </row>
    <row r="59" spans="1:14" s="11" customFormat="1" ht="18" customHeight="1">
      <c r="A59" s="984">
        <v>52</v>
      </c>
      <c r="B59" s="199"/>
      <c r="C59" s="206"/>
      <c r="D59" s="900" t="s">
        <v>336</v>
      </c>
      <c r="E59" s="201"/>
      <c r="F59" s="201"/>
      <c r="G59" s="202"/>
      <c r="H59" s="1002"/>
      <c r="I59" s="940">
        <f>SUM(J59:N59)</f>
        <v>5000</v>
      </c>
      <c r="J59" s="219"/>
      <c r="K59" s="219"/>
      <c r="L59" s="219"/>
      <c r="M59" s="219"/>
      <c r="N59" s="220">
        <v>5000</v>
      </c>
    </row>
    <row r="60" spans="1:14" s="11" customFormat="1" ht="18" customHeight="1">
      <c r="A60" s="984">
        <v>53</v>
      </c>
      <c r="B60" s="199"/>
      <c r="C60" s="184">
        <v>14</v>
      </c>
      <c r="D60" s="973" t="s">
        <v>798</v>
      </c>
      <c r="E60" s="201"/>
      <c r="F60" s="201"/>
      <c r="G60" s="202">
        <v>500</v>
      </c>
      <c r="H60" s="1001" t="s">
        <v>25</v>
      </c>
      <c r="I60" s="940"/>
      <c r="J60" s="219"/>
      <c r="K60" s="219"/>
      <c r="L60" s="219"/>
      <c r="M60" s="219"/>
      <c r="N60" s="220"/>
    </row>
    <row r="61" spans="1:14" s="11" customFormat="1" ht="18" customHeight="1">
      <c r="A61" s="984">
        <v>54</v>
      </c>
      <c r="B61" s="199"/>
      <c r="C61" s="206"/>
      <c r="D61" s="192" t="s">
        <v>336</v>
      </c>
      <c r="E61" s="201"/>
      <c r="F61" s="201"/>
      <c r="G61" s="202"/>
      <c r="H61" s="1002"/>
      <c r="I61" s="938">
        <f>SUM(J61:N61)</f>
        <v>650</v>
      </c>
      <c r="J61" s="219"/>
      <c r="K61" s="219"/>
      <c r="L61" s="219"/>
      <c r="M61" s="219"/>
      <c r="N61" s="220">
        <v>650</v>
      </c>
    </row>
    <row r="62" spans="1:16" s="3" customFormat="1" ht="22.5" customHeight="1">
      <c r="A62" s="984">
        <v>55</v>
      </c>
      <c r="B62" s="183"/>
      <c r="C62" s="184">
        <v>15</v>
      </c>
      <c r="D62" s="973" t="s">
        <v>60</v>
      </c>
      <c r="E62" s="186">
        <v>5000</v>
      </c>
      <c r="F62" s="186">
        <v>5000</v>
      </c>
      <c r="G62" s="187">
        <v>5000</v>
      </c>
      <c r="H62" s="1001" t="s">
        <v>25</v>
      </c>
      <c r="I62" s="939"/>
      <c r="J62" s="197"/>
      <c r="K62" s="197"/>
      <c r="L62" s="197"/>
      <c r="M62" s="197"/>
      <c r="N62" s="198"/>
      <c r="O62" s="10"/>
      <c r="P62" s="10"/>
    </row>
    <row r="63" spans="1:14" s="10" customFormat="1" ht="18" customHeight="1">
      <c r="A63" s="984">
        <v>56</v>
      </c>
      <c r="B63" s="190"/>
      <c r="C63" s="191"/>
      <c r="D63" s="192" t="s">
        <v>336</v>
      </c>
      <c r="E63" s="186"/>
      <c r="F63" s="186"/>
      <c r="G63" s="187"/>
      <c r="H63" s="1001"/>
      <c r="I63" s="938">
        <f>SUM(J63:N63)</f>
        <v>5000</v>
      </c>
      <c r="J63" s="193"/>
      <c r="K63" s="193"/>
      <c r="L63" s="193">
        <v>5000</v>
      </c>
      <c r="M63" s="193"/>
      <c r="N63" s="194"/>
    </row>
    <row r="64" spans="1:16" s="11" customFormat="1" ht="18" customHeight="1">
      <c r="A64" s="984">
        <v>57</v>
      </c>
      <c r="B64" s="199"/>
      <c r="C64" s="184">
        <v>16</v>
      </c>
      <c r="D64" s="973" t="s">
        <v>590</v>
      </c>
      <c r="E64" s="186">
        <v>1000</v>
      </c>
      <c r="F64" s="186"/>
      <c r="G64" s="187"/>
      <c r="H64" s="1001" t="s">
        <v>25</v>
      </c>
      <c r="I64" s="940"/>
      <c r="J64" s="219"/>
      <c r="K64" s="219"/>
      <c r="L64" s="219"/>
      <c r="M64" s="219"/>
      <c r="N64" s="220"/>
      <c r="P64" s="10"/>
    </row>
    <row r="65" spans="1:16" s="11" customFormat="1" ht="18" customHeight="1">
      <c r="A65" s="984">
        <v>58</v>
      </c>
      <c r="B65" s="199"/>
      <c r="C65" s="206"/>
      <c r="D65" s="185" t="s">
        <v>336</v>
      </c>
      <c r="E65" s="186"/>
      <c r="F65" s="201"/>
      <c r="G65" s="202"/>
      <c r="H65" s="1002"/>
      <c r="I65" s="938">
        <f>SUM(J65:N65)</f>
        <v>0</v>
      </c>
      <c r="J65" s="193"/>
      <c r="K65" s="193"/>
      <c r="L65" s="193"/>
      <c r="M65" s="193"/>
      <c r="N65" s="194"/>
      <c r="P65" s="10"/>
    </row>
    <row r="66" spans="1:16" s="3" customFormat="1" ht="22.5" customHeight="1">
      <c r="A66" s="984">
        <v>59</v>
      </c>
      <c r="B66" s="183"/>
      <c r="C66" s="184">
        <v>17</v>
      </c>
      <c r="D66" s="973" t="s">
        <v>753</v>
      </c>
      <c r="E66" s="186">
        <v>1000</v>
      </c>
      <c r="F66" s="186">
        <v>1000</v>
      </c>
      <c r="G66" s="187">
        <v>1000</v>
      </c>
      <c r="H66" s="1001" t="s">
        <v>25</v>
      </c>
      <c r="I66" s="939"/>
      <c r="J66" s="197"/>
      <c r="K66" s="197"/>
      <c r="L66" s="197"/>
      <c r="M66" s="197"/>
      <c r="N66" s="198"/>
      <c r="O66" s="10"/>
      <c r="P66" s="10"/>
    </row>
    <row r="67" spans="1:14" s="10" customFormat="1" ht="18" customHeight="1">
      <c r="A67" s="984">
        <v>60</v>
      </c>
      <c r="B67" s="190"/>
      <c r="C67" s="191"/>
      <c r="D67" s="192" t="s">
        <v>336</v>
      </c>
      <c r="E67" s="186"/>
      <c r="F67" s="186"/>
      <c r="G67" s="187"/>
      <c r="H67" s="1001"/>
      <c r="I67" s="938">
        <f>SUM(J67:N67)</f>
        <v>1000</v>
      </c>
      <c r="J67" s="193"/>
      <c r="K67" s="193"/>
      <c r="L67" s="193"/>
      <c r="M67" s="193"/>
      <c r="N67" s="194">
        <v>1000</v>
      </c>
    </row>
    <row r="68" spans="1:16" s="3" customFormat="1" ht="22.5" customHeight="1">
      <c r="A68" s="984">
        <v>61</v>
      </c>
      <c r="B68" s="183"/>
      <c r="C68" s="184">
        <v>18</v>
      </c>
      <c r="D68" s="973" t="s">
        <v>274</v>
      </c>
      <c r="E68" s="186">
        <f>SUM(E70,E72,E74,E76,E78)</f>
        <v>57300</v>
      </c>
      <c r="F68" s="186">
        <f>SUM(F70,F72,F74,F76,F78)</f>
        <v>92300</v>
      </c>
      <c r="G68" s="187">
        <f>SUM(G70,G72,G74,G76,G78)</f>
        <v>92300</v>
      </c>
      <c r="H68" s="1001" t="s">
        <v>25</v>
      </c>
      <c r="I68" s="939"/>
      <c r="J68" s="197"/>
      <c r="K68" s="197"/>
      <c r="L68" s="197"/>
      <c r="M68" s="197"/>
      <c r="N68" s="198"/>
      <c r="O68" s="10"/>
      <c r="P68" s="10"/>
    </row>
    <row r="69" spans="1:14" s="10" customFormat="1" ht="18" customHeight="1">
      <c r="A69" s="984">
        <v>62</v>
      </c>
      <c r="B69" s="190"/>
      <c r="C69" s="191"/>
      <c r="D69" s="192" t="s">
        <v>336</v>
      </c>
      <c r="E69" s="186"/>
      <c r="F69" s="186"/>
      <c r="G69" s="187"/>
      <c r="H69" s="1001"/>
      <c r="I69" s="938">
        <f>SUM(J69:N69)</f>
        <v>97600</v>
      </c>
      <c r="J69" s="710">
        <f>SUM(J71,J73,J75,J77,J79)</f>
        <v>0</v>
      </c>
      <c r="K69" s="710">
        <f>SUM(K71,K73,K75,K77,K79)</f>
        <v>0</v>
      </c>
      <c r="L69" s="710">
        <f>SUM(L71,L73,L75,L77,L79)</f>
        <v>0</v>
      </c>
      <c r="M69" s="710">
        <f>SUM(M71,M73,M75,M77,M79)</f>
        <v>0</v>
      </c>
      <c r="N69" s="707">
        <f>SUM(N71,N73,N75,N77,N79)</f>
        <v>97600</v>
      </c>
    </row>
    <row r="70" spans="1:16" s="11" customFormat="1" ht="18" customHeight="1">
      <c r="A70" s="984">
        <v>63</v>
      </c>
      <c r="B70" s="199"/>
      <c r="C70" s="200"/>
      <c r="D70" s="711" t="s">
        <v>62</v>
      </c>
      <c r="E70" s="201">
        <v>43200</v>
      </c>
      <c r="F70" s="201">
        <v>78200</v>
      </c>
      <c r="G70" s="202">
        <v>78200</v>
      </c>
      <c r="H70" s="1002"/>
      <c r="I70" s="940"/>
      <c r="J70" s="219"/>
      <c r="K70" s="219"/>
      <c r="L70" s="219"/>
      <c r="M70" s="219"/>
      <c r="N70" s="220"/>
      <c r="P70" s="10"/>
    </row>
    <row r="71" spans="1:16" s="11" customFormat="1" ht="18" customHeight="1">
      <c r="A71" s="984">
        <v>64</v>
      </c>
      <c r="B71" s="199"/>
      <c r="C71" s="206"/>
      <c r="D71" s="709" t="s">
        <v>336</v>
      </c>
      <c r="E71" s="201"/>
      <c r="F71" s="201"/>
      <c r="G71" s="202"/>
      <c r="H71" s="1002"/>
      <c r="I71" s="940">
        <f>SUM(J71:N71)</f>
        <v>83500</v>
      </c>
      <c r="J71" s="219"/>
      <c r="K71" s="219"/>
      <c r="L71" s="219"/>
      <c r="M71" s="219"/>
      <c r="N71" s="220">
        <v>83500</v>
      </c>
      <c r="P71" s="10"/>
    </row>
    <row r="72" spans="1:16" s="11" customFormat="1" ht="18" customHeight="1">
      <c r="A72" s="984">
        <v>65</v>
      </c>
      <c r="B72" s="199"/>
      <c r="C72" s="200"/>
      <c r="D72" s="712" t="s">
        <v>63</v>
      </c>
      <c r="E72" s="201">
        <v>5600</v>
      </c>
      <c r="F72" s="201">
        <v>5600</v>
      </c>
      <c r="G72" s="202">
        <v>5600</v>
      </c>
      <c r="H72" s="1002"/>
      <c r="I72" s="941"/>
      <c r="J72" s="203"/>
      <c r="K72" s="203"/>
      <c r="L72" s="203"/>
      <c r="M72" s="203"/>
      <c r="N72" s="204"/>
      <c r="P72" s="10"/>
    </row>
    <row r="73" spans="1:16" s="11" customFormat="1" ht="18" customHeight="1">
      <c r="A73" s="984">
        <v>66</v>
      </c>
      <c r="B73" s="199"/>
      <c r="C73" s="206"/>
      <c r="D73" s="709" t="s">
        <v>336</v>
      </c>
      <c r="E73" s="201"/>
      <c r="F73" s="201"/>
      <c r="G73" s="202"/>
      <c r="H73" s="1002"/>
      <c r="I73" s="940">
        <f>SUM(J73:N73)</f>
        <v>5600</v>
      </c>
      <c r="J73" s="219"/>
      <c r="K73" s="219"/>
      <c r="L73" s="219"/>
      <c r="M73" s="219"/>
      <c r="N73" s="220">
        <v>5600</v>
      </c>
      <c r="P73" s="10"/>
    </row>
    <row r="74" spans="1:16" s="11" customFormat="1" ht="18" customHeight="1">
      <c r="A74" s="984">
        <v>67</v>
      </c>
      <c r="B74" s="199"/>
      <c r="C74" s="206"/>
      <c r="D74" s="712" t="s">
        <v>64</v>
      </c>
      <c r="E74" s="201">
        <v>4500</v>
      </c>
      <c r="F74" s="201">
        <v>4500</v>
      </c>
      <c r="G74" s="202">
        <v>4500</v>
      </c>
      <c r="H74" s="1002"/>
      <c r="I74" s="941"/>
      <c r="J74" s="203"/>
      <c r="K74" s="203"/>
      <c r="L74" s="203"/>
      <c r="M74" s="203"/>
      <c r="N74" s="204"/>
      <c r="P74" s="10"/>
    </row>
    <row r="75" spans="1:16" s="11" customFormat="1" ht="18" customHeight="1">
      <c r="A75" s="984">
        <v>68</v>
      </c>
      <c r="B75" s="199"/>
      <c r="C75" s="206"/>
      <c r="D75" s="709" t="s">
        <v>336</v>
      </c>
      <c r="E75" s="201"/>
      <c r="F75" s="201"/>
      <c r="G75" s="202"/>
      <c r="H75" s="1002"/>
      <c r="I75" s="940">
        <f>SUM(J75:N75)</f>
        <v>4500</v>
      </c>
      <c r="J75" s="219"/>
      <c r="K75" s="219"/>
      <c r="L75" s="219"/>
      <c r="M75" s="219"/>
      <c r="N75" s="220">
        <v>4500</v>
      </c>
      <c r="P75" s="10"/>
    </row>
    <row r="76" spans="1:16" s="11" customFormat="1" ht="18" customHeight="1">
      <c r="A76" s="984">
        <v>69</v>
      </c>
      <c r="B76" s="199"/>
      <c r="C76" s="206"/>
      <c r="D76" s="712" t="s">
        <v>65</v>
      </c>
      <c r="E76" s="201">
        <v>3000</v>
      </c>
      <c r="F76" s="201">
        <v>3000</v>
      </c>
      <c r="G76" s="202">
        <v>3000</v>
      </c>
      <c r="H76" s="1002"/>
      <c r="I76" s="941"/>
      <c r="J76" s="203"/>
      <c r="K76" s="203"/>
      <c r="L76" s="203"/>
      <c r="M76" s="203"/>
      <c r="N76" s="204"/>
      <c r="P76" s="10"/>
    </row>
    <row r="77" spans="1:16" s="11" customFormat="1" ht="18" customHeight="1">
      <c r="A77" s="984">
        <v>70</v>
      </c>
      <c r="B77" s="199"/>
      <c r="C77" s="206"/>
      <c r="D77" s="709" t="s">
        <v>336</v>
      </c>
      <c r="E77" s="201"/>
      <c r="F77" s="201"/>
      <c r="G77" s="202"/>
      <c r="H77" s="1002"/>
      <c r="I77" s="940">
        <f>SUM(J77:N77)</f>
        <v>3000</v>
      </c>
      <c r="J77" s="219"/>
      <c r="K77" s="219"/>
      <c r="L77" s="219"/>
      <c r="M77" s="219"/>
      <c r="N77" s="220">
        <v>3000</v>
      </c>
      <c r="P77" s="10"/>
    </row>
    <row r="78" spans="1:16" s="11" customFormat="1" ht="18" customHeight="1">
      <c r="A78" s="984">
        <v>71</v>
      </c>
      <c r="B78" s="199"/>
      <c r="C78" s="206"/>
      <c r="D78" s="712" t="s">
        <v>445</v>
      </c>
      <c r="E78" s="201">
        <v>1000</v>
      </c>
      <c r="F78" s="201">
        <v>1000</v>
      </c>
      <c r="G78" s="202">
        <v>1000</v>
      </c>
      <c r="H78" s="1002"/>
      <c r="I78" s="941"/>
      <c r="J78" s="203"/>
      <c r="K78" s="203"/>
      <c r="L78" s="203"/>
      <c r="M78" s="203"/>
      <c r="N78" s="204"/>
      <c r="P78" s="10"/>
    </row>
    <row r="79" spans="1:16" s="11" customFormat="1" ht="18" customHeight="1">
      <c r="A79" s="984">
        <v>72</v>
      </c>
      <c r="B79" s="199"/>
      <c r="C79" s="206"/>
      <c r="D79" s="709" t="s">
        <v>336</v>
      </c>
      <c r="E79" s="201"/>
      <c r="F79" s="201"/>
      <c r="G79" s="202"/>
      <c r="H79" s="1002"/>
      <c r="I79" s="940">
        <f>SUM(J79:N79)</f>
        <v>1000</v>
      </c>
      <c r="J79" s="219"/>
      <c r="K79" s="219"/>
      <c r="L79" s="219"/>
      <c r="M79" s="219"/>
      <c r="N79" s="220">
        <v>1000</v>
      </c>
      <c r="P79" s="10"/>
    </row>
    <row r="80" spans="1:16" s="3" customFormat="1" ht="22.5" customHeight="1">
      <c r="A80" s="984">
        <v>73</v>
      </c>
      <c r="B80" s="183"/>
      <c r="C80" s="184">
        <v>19</v>
      </c>
      <c r="D80" s="973" t="s">
        <v>66</v>
      </c>
      <c r="E80" s="186">
        <v>2500</v>
      </c>
      <c r="F80" s="186">
        <v>2500</v>
      </c>
      <c r="G80" s="202">
        <v>2500</v>
      </c>
      <c r="H80" s="1001" t="s">
        <v>25</v>
      </c>
      <c r="I80" s="938"/>
      <c r="J80" s="193"/>
      <c r="K80" s="193"/>
      <c r="L80" s="193"/>
      <c r="M80" s="193"/>
      <c r="N80" s="194"/>
      <c r="P80" s="10"/>
    </row>
    <row r="81" spans="1:16" s="3" customFormat="1" ht="18" customHeight="1">
      <c r="A81" s="984">
        <v>74</v>
      </c>
      <c r="B81" s="227"/>
      <c r="C81" s="191"/>
      <c r="D81" s="192" t="s">
        <v>336</v>
      </c>
      <c r="E81" s="235"/>
      <c r="F81" s="235"/>
      <c r="G81" s="236"/>
      <c r="H81" s="1003"/>
      <c r="I81" s="938">
        <f>SUM(J81:N81)</f>
        <v>2500</v>
      </c>
      <c r="J81" s="234"/>
      <c r="K81" s="234"/>
      <c r="L81" s="234"/>
      <c r="M81" s="234"/>
      <c r="N81" s="243">
        <v>2500</v>
      </c>
      <c r="P81" s="10"/>
    </row>
    <row r="82" spans="1:16" s="3" customFormat="1" ht="22.5" customHeight="1">
      <c r="A82" s="984">
        <v>75</v>
      </c>
      <c r="B82" s="183"/>
      <c r="C82" s="184">
        <v>20</v>
      </c>
      <c r="D82" s="973" t="s">
        <v>354</v>
      </c>
      <c r="E82" s="186">
        <v>2500</v>
      </c>
      <c r="F82" s="186">
        <v>2500</v>
      </c>
      <c r="G82" s="187">
        <v>2500</v>
      </c>
      <c r="H82" s="1001" t="s">
        <v>25</v>
      </c>
      <c r="I82" s="938"/>
      <c r="J82" s="193"/>
      <c r="K82" s="193"/>
      <c r="L82" s="193"/>
      <c r="M82" s="193"/>
      <c r="N82" s="194"/>
      <c r="P82" s="10"/>
    </row>
    <row r="83" spans="1:16" s="3" customFormat="1" ht="18" customHeight="1">
      <c r="A83" s="984">
        <v>76</v>
      </c>
      <c r="B83" s="227"/>
      <c r="C83" s="191"/>
      <c r="D83" s="192" t="s">
        <v>336</v>
      </c>
      <c r="E83" s="235"/>
      <c r="F83" s="235"/>
      <c r="G83" s="236"/>
      <c r="H83" s="1003"/>
      <c r="I83" s="938">
        <f>SUM(J83:N83)</f>
        <v>2500</v>
      </c>
      <c r="J83" s="234"/>
      <c r="K83" s="234"/>
      <c r="L83" s="234"/>
      <c r="M83" s="234"/>
      <c r="N83" s="243">
        <v>2500</v>
      </c>
      <c r="P83" s="10"/>
    </row>
    <row r="84" spans="1:16" s="3" customFormat="1" ht="22.5" customHeight="1">
      <c r="A84" s="984">
        <v>77</v>
      </c>
      <c r="B84" s="183"/>
      <c r="C84" s="184">
        <v>21</v>
      </c>
      <c r="D84" s="973" t="s">
        <v>67</v>
      </c>
      <c r="E84" s="186">
        <v>1500</v>
      </c>
      <c r="F84" s="186">
        <v>1500</v>
      </c>
      <c r="G84" s="187">
        <v>1500</v>
      </c>
      <c r="H84" s="1001" t="s">
        <v>25</v>
      </c>
      <c r="I84" s="938"/>
      <c r="J84" s="193"/>
      <c r="K84" s="193"/>
      <c r="L84" s="193"/>
      <c r="M84" s="193"/>
      <c r="N84" s="194"/>
      <c r="P84" s="10"/>
    </row>
    <row r="85" spans="1:14" s="10" customFormat="1" ht="18" customHeight="1">
      <c r="A85" s="984">
        <v>78</v>
      </c>
      <c r="B85" s="190"/>
      <c r="C85" s="191"/>
      <c r="D85" s="192" t="s">
        <v>336</v>
      </c>
      <c r="E85" s="186"/>
      <c r="F85" s="186"/>
      <c r="G85" s="187"/>
      <c r="H85" s="1001"/>
      <c r="I85" s="938">
        <f>SUM(J85:N85)</f>
        <v>1500</v>
      </c>
      <c r="J85" s="193"/>
      <c r="K85" s="193"/>
      <c r="L85" s="193"/>
      <c r="M85" s="193"/>
      <c r="N85" s="194">
        <v>1500</v>
      </c>
    </row>
    <row r="86" spans="1:16" s="3" customFormat="1" ht="22.5" customHeight="1">
      <c r="A86" s="984">
        <v>79</v>
      </c>
      <c r="B86" s="183"/>
      <c r="C86" s="184">
        <v>22</v>
      </c>
      <c r="D86" s="973" t="s">
        <v>68</v>
      </c>
      <c r="E86" s="186">
        <v>1000</v>
      </c>
      <c r="F86" s="186">
        <v>1000</v>
      </c>
      <c r="G86" s="187">
        <v>1000</v>
      </c>
      <c r="H86" s="1001" t="s">
        <v>25</v>
      </c>
      <c r="I86" s="938"/>
      <c r="J86" s="193"/>
      <c r="K86" s="193"/>
      <c r="L86" s="193"/>
      <c r="M86" s="193"/>
      <c r="N86" s="194"/>
      <c r="P86" s="10"/>
    </row>
    <row r="87" spans="1:14" s="10" customFormat="1" ht="18" customHeight="1">
      <c r="A87" s="984">
        <v>80</v>
      </c>
      <c r="B87" s="190"/>
      <c r="C87" s="191"/>
      <c r="D87" s="192" t="s">
        <v>336</v>
      </c>
      <c r="E87" s="186"/>
      <c r="F87" s="186"/>
      <c r="G87" s="187"/>
      <c r="H87" s="1001"/>
      <c r="I87" s="938">
        <f>SUM(J87:N87)</f>
        <v>1000</v>
      </c>
      <c r="J87" s="193"/>
      <c r="K87" s="193"/>
      <c r="L87" s="193"/>
      <c r="M87" s="193"/>
      <c r="N87" s="194">
        <v>1000</v>
      </c>
    </row>
    <row r="88" spans="1:14" s="10" customFormat="1" ht="22.5" customHeight="1">
      <c r="A88" s="984">
        <v>81</v>
      </c>
      <c r="B88" s="190"/>
      <c r="C88" s="184">
        <v>23</v>
      </c>
      <c r="D88" s="973" t="s">
        <v>290</v>
      </c>
      <c r="E88" s="186">
        <v>3000</v>
      </c>
      <c r="F88" s="186"/>
      <c r="G88" s="187"/>
      <c r="H88" s="1001" t="s">
        <v>25</v>
      </c>
      <c r="I88" s="939"/>
      <c r="J88" s="197"/>
      <c r="K88" s="197"/>
      <c r="L88" s="197"/>
      <c r="M88" s="197"/>
      <c r="N88" s="198"/>
    </row>
    <row r="89" spans="1:14" s="10" customFormat="1" ht="18" customHeight="1">
      <c r="A89" s="984">
        <v>82</v>
      </c>
      <c r="B89" s="190"/>
      <c r="C89" s="191"/>
      <c r="D89" s="192" t="s">
        <v>336</v>
      </c>
      <c r="E89" s="186"/>
      <c r="F89" s="186"/>
      <c r="G89" s="187"/>
      <c r="H89" s="1001"/>
      <c r="I89" s="938">
        <f aca="true" t="shared" si="0" ref="I89:I103">SUM(J89:N89)</f>
        <v>0</v>
      </c>
      <c r="J89" s="193"/>
      <c r="K89" s="193"/>
      <c r="L89" s="193"/>
      <c r="M89" s="193"/>
      <c r="N89" s="194"/>
    </row>
    <row r="90" spans="1:16" s="3" customFormat="1" ht="22.5" customHeight="1">
      <c r="A90" s="984">
        <v>83</v>
      </c>
      <c r="B90" s="183"/>
      <c r="C90" s="184">
        <v>24</v>
      </c>
      <c r="D90" s="973" t="s">
        <v>300</v>
      </c>
      <c r="E90" s="186">
        <v>5000</v>
      </c>
      <c r="F90" s="186">
        <v>5000</v>
      </c>
      <c r="G90" s="187">
        <v>5000</v>
      </c>
      <c r="H90" s="1001" t="s">
        <v>25</v>
      </c>
      <c r="I90" s="938"/>
      <c r="J90" s="193"/>
      <c r="K90" s="193"/>
      <c r="L90" s="193"/>
      <c r="M90" s="193"/>
      <c r="N90" s="194"/>
      <c r="P90" s="10"/>
    </row>
    <row r="91" spans="1:14" s="10" customFormat="1" ht="18" customHeight="1">
      <c r="A91" s="984">
        <v>84</v>
      </c>
      <c r="B91" s="190"/>
      <c r="C91" s="191"/>
      <c r="D91" s="192" t="s">
        <v>336</v>
      </c>
      <c r="E91" s="186"/>
      <c r="F91" s="186"/>
      <c r="G91" s="187"/>
      <c r="H91" s="1001"/>
      <c r="I91" s="938">
        <f t="shared" si="0"/>
        <v>5000</v>
      </c>
      <c r="J91" s="193"/>
      <c r="K91" s="193"/>
      <c r="L91" s="193">
        <v>5000</v>
      </c>
      <c r="M91" s="193"/>
      <c r="N91" s="194"/>
    </row>
    <row r="92" spans="1:16" s="3" customFormat="1" ht="22.5" customHeight="1">
      <c r="A92" s="984">
        <v>85</v>
      </c>
      <c r="B92" s="183"/>
      <c r="C92" s="184">
        <v>25</v>
      </c>
      <c r="D92" s="973" t="s">
        <v>301</v>
      </c>
      <c r="E92" s="186">
        <v>49019</v>
      </c>
      <c r="F92" s="186">
        <v>80000</v>
      </c>
      <c r="G92" s="187">
        <v>26146</v>
      </c>
      <c r="H92" s="1001" t="s">
        <v>25</v>
      </c>
      <c r="I92" s="938"/>
      <c r="J92" s="193"/>
      <c r="K92" s="193"/>
      <c r="L92" s="193"/>
      <c r="M92" s="193"/>
      <c r="N92" s="194"/>
      <c r="P92" s="10"/>
    </row>
    <row r="93" spans="1:14" s="10" customFormat="1" ht="18" customHeight="1">
      <c r="A93" s="984">
        <v>86</v>
      </c>
      <c r="B93" s="190"/>
      <c r="C93" s="191"/>
      <c r="D93" s="192" t="s">
        <v>336</v>
      </c>
      <c r="E93" s="186"/>
      <c r="F93" s="186"/>
      <c r="G93" s="187"/>
      <c r="H93" s="1001"/>
      <c r="I93" s="938">
        <f t="shared" si="0"/>
        <v>54508</v>
      </c>
      <c r="J93" s="193"/>
      <c r="K93" s="193"/>
      <c r="L93" s="193">
        <v>54508</v>
      </c>
      <c r="M93" s="193"/>
      <c r="N93" s="194"/>
    </row>
    <row r="94" spans="1:16" s="3" customFormat="1" ht="22.5" customHeight="1">
      <c r="A94" s="984">
        <v>87</v>
      </c>
      <c r="B94" s="183"/>
      <c r="C94" s="184">
        <v>26</v>
      </c>
      <c r="D94" s="973" t="s">
        <v>302</v>
      </c>
      <c r="E94" s="186">
        <v>743</v>
      </c>
      <c r="F94" s="186"/>
      <c r="G94" s="187"/>
      <c r="H94" s="1001" t="s">
        <v>25</v>
      </c>
      <c r="I94" s="938"/>
      <c r="J94" s="193"/>
      <c r="K94" s="193"/>
      <c r="L94" s="193"/>
      <c r="M94" s="193"/>
      <c r="N94" s="194"/>
      <c r="P94" s="10"/>
    </row>
    <row r="95" spans="1:14" s="10" customFormat="1" ht="18" customHeight="1">
      <c r="A95" s="984">
        <v>88</v>
      </c>
      <c r="B95" s="190"/>
      <c r="C95" s="191"/>
      <c r="D95" s="192" t="s">
        <v>336</v>
      </c>
      <c r="E95" s="186"/>
      <c r="F95" s="186"/>
      <c r="G95" s="187"/>
      <c r="H95" s="1001"/>
      <c r="I95" s="938">
        <f t="shared" si="0"/>
        <v>0</v>
      </c>
      <c r="J95" s="193"/>
      <c r="K95" s="193"/>
      <c r="L95" s="193"/>
      <c r="M95" s="193"/>
      <c r="N95" s="194"/>
    </row>
    <row r="96" spans="1:14" s="10" customFormat="1" ht="22.5" customHeight="1">
      <c r="A96" s="984">
        <v>89</v>
      </c>
      <c r="B96" s="190"/>
      <c r="C96" s="184">
        <v>27</v>
      </c>
      <c r="D96" s="972" t="s">
        <v>654</v>
      </c>
      <c r="E96" s="186">
        <v>1400</v>
      </c>
      <c r="F96" s="186">
        <v>4000</v>
      </c>
      <c r="G96" s="187">
        <v>2730</v>
      </c>
      <c r="H96" s="1001" t="s">
        <v>25</v>
      </c>
      <c r="I96" s="938"/>
      <c r="J96" s="193"/>
      <c r="K96" s="193"/>
      <c r="L96" s="193"/>
      <c r="M96" s="193"/>
      <c r="N96" s="194"/>
    </row>
    <row r="97" spans="1:14" s="10" customFormat="1" ht="18" customHeight="1">
      <c r="A97" s="984">
        <v>90</v>
      </c>
      <c r="B97" s="190"/>
      <c r="C97" s="191"/>
      <c r="D97" s="192" t="s">
        <v>336</v>
      </c>
      <c r="E97" s="186"/>
      <c r="F97" s="186"/>
      <c r="G97" s="187"/>
      <c r="H97" s="1001"/>
      <c r="I97" s="938">
        <f t="shared" si="0"/>
        <v>5000</v>
      </c>
      <c r="J97" s="193"/>
      <c r="K97" s="193"/>
      <c r="L97" s="193"/>
      <c r="M97" s="193"/>
      <c r="N97" s="194">
        <v>5000</v>
      </c>
    </row>
    <row r="98" spans="1:14" s="10" customFormat="1" ht="22.5" customHeight="1">
      <c r="A98" s="984">
        <v>91</v>
      </c>
      <c r="B98" s="214"/>
      <c r="C98" s="184">
        <v>28</v>
      </c>
      <c r="D98" s="972" t="s">
        <v>754</v>
      </c>
      <c r="E98" s="235"/>
      <c r="F98" s="235"/>
      <c r="G98" s="236"/>
      <c r="H98" s="1001" t="s">
        <v>25</v>
      </c>
      <c r="I98" s="938"/>
      <c r="J98" s="234"/>
      <c r="K98" s="234"/>
      <c r="L98" s="234"/>
      <c r="M98" s="234"/>
      <c r="N98" s="243"/>
    </row>
    <row r="99" spans="1:14" s="10" customFormat="1" ht="18" customHeight="1">
      <c r="A99" s="984">
        <v>92</v>
      </c>
      <c r="B99" s="214"/>
      <c r="C99" s="191"/>
      <c r="D99" s="192" t="s">
        <v>336</v>
      </c>
      <c r="E99" s="235"/>
      <c r="F99" s="235"/>
      <c r="G99" s="236"/>
      <c r="H99" s="1001"/>
      <c r="I99" s="938">
        <f t="shared" si="0"/>
        <v>20000</v>
      </c>
      <c r="J99" s="234"/>
      <c r="K99" s="234"/>
      <c r="L99" s="234"/>
      <c r="M99" s="234"/>
      <c r="N99" s="243">
        <v>20000</v>
      </c>
    </row>
    <row r="100" spans="1:16" s="218" customFormat="1" ht="22.5" customHeight="1">
      <c r="A100" s="984">
        <v>93</v>
      </c>
      <c r="B100" s="217"/>
      <c r="C100" s="184">
        <v>29</v>
      </c>
      <c r="D100" s="973" t="s">
        <v>291</v>
      </c>
      <c r="E100" s="235">
        <v>38000</v>
      </c>
      <c r="F100" s="235">
        <v>45000</v>
      </c>
      <c r="G100" s="236">
        <v>45000</v>
      </c>
      <c r="H100" s="1001" t="s">
        <v>25</v>
      </c>
      <c r="I100" s="938"/>
      <c r="J100" s="188"/>
      <c r="K100" s="188"/>
      <c r="L100" s="188"/>
      <c r="M100" s="188"/>
      <c r="N100" s="189"/>
      <c r="O100" s="176"/>
      <c r="P100" s="10"/>
    </row>
    <row r="101" spans="1:16" s="218" customFormat="1" ht="18" customHeight="1">
      <c r="A101" s="984">
        <v>94</v>
      </c>
      <c r="B101" s="217"/>
      <c r="C101" s="191"/>
      <c r="D101" s="192" t="s">
        <v>336</v>
      </c>
      <c r="E101" s="235"/>
      <c r="F101" s="195"/>
      <c r="G101" s="196"/>
      <c r="H101" s="1001"/>
      <c r="I101" s="938">
        <f>SUM(J101:N101)</f>
        <v>45000</v>
      </c>
      <c r="J101" s="234"/>
      <c r="K101" s="188"/>
      <c r="L101" s="188"/>
      <c r="M101" s="188"/>
      <c r="N101" s="243">
        <v>45000</v>
      </c>
      <c r="O101" s="176"/>
      <c r="P101" s="10"/>
    </row>
    <row r="102" spans="1:16" s="3" customFormat="1" ht="22.5" customHeight="1">
      <c r="A102" s="984">
        <v>95</v>
      </c>
      <c r="B102" s="183"/>
      <c r="C102" s="184">
        <v>30</v>
      </c>
      <c r="D102" s="973" t="s">
        <v>303</v>
      </c>
      <c r="E102" s="186">
        <v>5000</v>
      </c>
      <c r="F102" s="186"/>
      <c r="G102" s="187"/>
      <c r="H102" s="1001" t="s">
        <v>25</v>
      </c>
      <c r="I102" s="938"/>
      <c r="J102" s="193"/>
      <c r="K102" s="193"/>
      <c r="L102" s="193"/>
      <c r="M102" s="193"/>
      <c r="N102" s="194"/>
      <c r="P102" s="10"/>
    </row>
    <row r="103" spans="1:14" s="10" customFormat="1" ht="18" customHeight="1">
      <c r="A103" s="984">
        <v>96</v>
      </c>
      <c r="B103" s="190"/>
      <c r="C103" s="191"/>
      <c r="D103" s="192" t="s">
        <v>336</v>
      </c>
      <c r="E103" s="186"/>
      <c r="F103" s="186"/>
      <c r="G103" s="187"/>
      <c r="H103" s="1001"/>
      <c r="I103" s="938">
        <f t="shared" si="0"/>
        <v>0</v>
      </c>
      <c r="J103" s="193"/>
      <c r="K103" s="193"/>
      <c r="L103" s="193"/>
      <c r="M103" s="193"/>
      <c r="N103" s="194"/>
    </row>
    <row r="104" spans="1:16" s="3" customFormat="1" ht="22.5" customHeight="1">
      <c r="A104" s="984">
        <v>97</v>
      </c>
      <c r="B104" s="183"/>
      <c r="C104" s="184">
        <v>31</v>
      </c>
      <c r="D104" s="973" t="s">
        <v>70</v>
      </c>
      <c r="E104" s="186">
        <v>252670</v>
      </c>
      <c r="F104" s="186">
        <v>307500</v>
      </c>
      <c r="G104" s="187">
        <v>318270</v>
      </c>
      <c r="H104" s="1001" t="s">
        <v>25</v>
      </c>
      <c r="I104" s="938"/>
      <c r="J104" s="193"/>
      <c r="K104" s="193"/>
      <c r="L104" s="193"/>
      <c r="M104" s="193"/>
      <c r="N104" s="194"/>
      <c r="P104" s="10"/>
    </row>
    <row r="105" spans="1:14" s="10" customFormat="1" ht="18" customHeight="1">
      <c r="A105" s="984">
        <v>98</v>
      </c>
      <c r="B105" s="190"/>
      <c r="C105" s="191"/>
      <c r="D105" s="192" t="s">
        <v>336</v>
      </c>
      <c r="E105" s="186"/>
      <c r="F105" s="186"/>
      <c r="G105" s="187"/>
      <c r="H105" s="1001"/>
      <c r="I105" s="938">
        <f>SUM(J105:N105)</f>
        <v>375300</v>
      </c>
      <c r="J105" s="193"/>
      <c r="K105" s="193"/>
      <c r="L105" s="193">
        <v>140000</v>
      </c>
      <c r="M105" s="193"/>
      <c r="N105" s="194">
        <f>375300-140000</f>
        <v>235300</v>
      </c>
    </row>
    <row r="106" spans="1:16" s="3" customFormat="1" ht="22.5" customHeight="1">
      <c r="A106" s="984">
        <v>99</v>
      </c>
      <c r="B106" s="183"/>
      <c r="C106" s="184">
        <v>32</v>
      </c>
      <c r="D106" s="973" t="s">
        <v>71</v>
      </c>
      <c r="E106" s="186">
        <v>7000</v>
      </c>
      <c r="F106" s="186">
        <v>2600</v>
      </c>
      <c r="G106" s="187">
        <v>3200</v>
      </c>
      <c r="H106" s="1001" t="s">
        <v>24</v>
      </c>
      <c r="I106" s="938"/>
      <c r="J106" s="193"/>
      <c r="K106" s="193"/>
      <c r="L106" s="193"/>
      <c r="M106" s="193"/>
      <c r="N106" s="194"/>
      <c r="P106" s="10"/>
    </row>
    <row r="107" spans="1:14" s="10" customFormat="1" ht="18" customHeight="1">
      <c r="A107" s="984">
        <v>100</v>
      </c>
      <c r="B107" s="190"/>
      <c r="C107" s="191"/>
      <c r="D107" s="192" t="s">
        <v>336</v>
      </c>
      <c r="E107" s="186"/>
      <c r="F107" s="186"/>
      <c r="G107" s="187"/>
      <c r="H107" s="1001"/>
      <c r="I107" s="938">
        <f>SUM(J107:N107)</f>
        <v>2600</v>
      </c>
      <c r="J107" s="193"/>
      <c r="K107" s="193"/>
      <c r="L107" s="193">
        <v>2600</v>
      </c>
      <c r="M107" s="193"/>
      <c r="N107" s="194"/>
    </row>
    <row r="108" spans="1:16" s="3" customFormat="1" ht="22.5" customHeight="1">
      <c r="A108" s="984">
        <v>101</v>
      </c>
      <c r="B108" s="183"/>
      <c r="C108" s="184">
        <v>33</v>
      </c>
      <c r="D108" s="973" t="s">
        <v>72</v>
      </c>
      <c r="E108" s="186">
        <v>4322</v>
      </c>
      <c r="F108" s="186">
        <v>9000</v>
      </c>
      <c r="G108" s="187">
        <v>9749</v>
      </c>
      <c r="H108" s="1001" t="s">
        <v>24</v>
      </c>
      <c r="I108" s="938"/>
      <c r="J108" s="193"/>
      <c r="K108" s="193"/>
      <c r="L108" s="193"/>
      <c r="M108" s="193"/>
      <c r="N108" s="194"/>
      <c r="P108" s="10"/>
    </row>
    <row r="109" spans="1:14" s="10" customFormat="1" ht="18" customHeight="1">
      <c r="A109" s="984">
        <v>102</v>
      </c>
      <c r="B109" s="190"/>
      <c r="C109" s="191"/>
      <c r="D109" s="192" t="s">
        <v>336</v>
      </c>
      <c r="E109" s="186"/>
      <c r="F109" s="186"/>
      <c r="G109" s="187"/>
      <c r="H109" s="1001"/>
      <c r="I109" s="938">
        <f>SUM(J109:N109)</f>
        <v>9000</v>
      </c>
      <c r="J109" s="193"/>
      <c r="K109" s="193"/>
      <c r="L109" s="193">
        <v>9000</v>
      </c>
      <c r="M109" s="193"/>
      <c r="N109" s="194"/>
    </row>
    <row r="110" spans="1:14" s="10" customFormat="1" ht="22.5" customHeight="1">
      <c r="A110" s="984">
        <v>103</v>
      </c>
      <c r="B110" s="190"/>
      <c r="C110" s="184">
        <v>34</v>
      </c>
      <c r="D110" s="972" t="s">
        <v>528</v>
      </c>
      <c r="E110" s="186">
        <v>26779</v>
      </c>
      <c r="F110" s="186">
        <v>52000</v>
      </c>
      <c r="G110" s="187">
        <v>62221</v>
      </c>
      <c r="H110" s="1001" t="s">
        <v>24</v>
      </c>
      <c r="I110" s="938"/>
      <c r="J110" s="193"/>
      <c r="K110" s="193"/>
      <c r="L110" s="193"/>
      <c r="M110" s="193"/>
      <c r="N110" s="194"/>
    </row>
    <row r="111" spans="1:14" s="10" customFormat="1" ht="18" customHeight="1">
      <c r="A111" s="984">
        <v>104</v>
      </c>
      <c r="B111" s="190"/>
      <c r="C111" s="191"/>
      <c r="D111" s="192" t="s">
        <v>336</v>
      </c>
      <c r="E111" s="186"/>
      <c r="F111" s="186"/>
      <c r="G111" s="187"/>
      <c r="H111" s="1001"/>
      <c r="I111" s="938">
        <f>SUM(J111:N111)</f>
        <v>52450</v>
      </c>
      <c r="J111" s="193"/>
      <c r="K111" s="193"/>
      <c r="L111" s="193">
        <v>52450</v>
      </c>
      <c r="M111" s="193"/>
      <c r="N111" s="194"/>
    </row>
    <row r="112" spans="1:16" s="3" customFormat="1" ht="22.5" customHeight="1">
      <c r="A112" s="984">
        <v>105</v>
      </c>
      <c r="B112" s="183"/>
      <c r="C112" s="184">
        <v>35</v>
      </c>
      <c r="D112" s="973" t="s">
        <v>73</v>
      </c>
      <c r="E112" s="186">
        <v>1777</v>
      </c>
      <c r="F112" s="186">
        <v>5000</v>
      </c>
      <c r="G112" s="187">
        <v>5747</v>
      </c>
      <c r="H112" s="1001" t="s">
        <v>24</v>
      </c>
      <c r="I112" s="941"/>
      <c r="J112" s="203"/>
      <c r="K112" s="203"/>
      <c r="L112" s="203"/>
      <c r="M112" s="203"/>
      <c r="N112" s="204"/>
      <c r="O112" s="10"/>
      <c r="P112" s="10"/>
    </row>
    <row r="113" spans="1:14" s="10" customFormat="1" ht="18" customHeight="1">
      <c r="A113" s="984">
        <v>106</v>
      </c>
      <c r="B113" s="190"/>
      <c r="C113" s="191"/>
      <c r="D113" s="192" t="s">
        <v>336</v>
      </c>
      <c r="E113" s="186"/>
      <c r="F113" s="186"/>
      <c r="G113" s="187"/>
      <c r="H113" s="1001"/>
      <c r="I113" s="938">
        <f>SUM(J113:N113)</f>
        <v>2500</v>
      </c>
      <c r="J113" s="193"/>
      <c r="K113" s="193"/>
      <c r="L113" s="193">
        <v>2500</v>
      </c>
      <c r="M113" s="193"/>
      <c r="N113" s="194"/>
    </row>
    <row r="114" spans="1:16" s="121" customFormat="1" ht="22.5" customHeight="1">
      <c r="A114" s="984">
        <v>107</v>
      </c>
      <c r="B114" s="974"/>
      <c r="C114" s="184">
        <v>36</v>
      </c>
      <c r="D114" s="973" t="s">
        <v>12</v>
      </c>
      <c r="E114" s="186">
        <v>34258</v>
      </c>
      <c r="F114" s="186">
        <v>38100</v>
      </c>
      <c r="G114" s="187">
        <v>38828</v>
      </c>
      <c r="H114" s="1001" t="s">
        <v>25</v>
      </c>
      <c r="I114" s="941"/>
      <c r="J114" s="713"/>
      <c r="K114" s="713"/>
      <c r="L114" s="713"/>
      <c r="M114" s="713"/>
      <c r="N114" s="975"/>
      <c r="O114" s="958"/>
      <c r="P114" s="958"/>
    </row>
    <row r="115" spans="1:14" s="10" customFormat="1" ht="18" customHeight="1">
      <c r="A115" s="984">
        <v>108</v>
      </c>
      <c r="B115" s="190"/>
      <c r="C115" s="191"/>
      <c r="D115" s="192" t="s">
        <v>336</v>
      </c>
      <c r="E115" s="186"/>
      <c r="F115" s="186"/>
      <c r="G115" s="187"/>
      <c r="H115" s="1001"/>
      <c r="I115" s="938">
        <f>SUM(J115:N115)</f>
        <v>38100</v>
      </c>
      <c r="J115" s="193"/>
      <c r="K115" s="193"/>
      <c r="L115" s="193">
        <v>38100</v>
      </c>
      <c r="M115" s="193"/>
      <c r="N115" s="194"/>
    </row>
    <row r="116" spans="1:16" s="121" customFormat="1" ht="22.5" customHeight="1">
      <c r="A116" s="984">
        <v>109</v>
      </c>
      <c r="B116" s="974"/>
      <c r="C116" s="184">
        <v>37</v>
      </c>
      <c r="D116" s="973" t="s">
        <v>74</v>
      </c>
      <c r="E116" s="186">
        <v>3562</v>
      </c>
      <c r="F116" s="186">
        <v>4000</v>
      </c>
      <c r="G116" s="187">
        <v>4691</v>
      </c>
      <c r="H116" s="1001" t="s">
        <v>25</v>
      </c>
      <c r="I116" s="941"/>
      <c r="J116" s="713"/>
      <c r="K116" s="713"/>
      <c r="L116" s="713"/>
      <c r="M116" s="713"/>
      <c r="N116" s="975"/>
      <c r="O116" s="958"/>
      <c r="P116" s="958"/>
    </row>
    <row r="117" spans="1:14" s="10" customFormat="1" ht="18" customHeight="1">
      <c r="A117" s="984">
        <v>110</v>
      </c>
      <c r="B117" s="190"/>
      <c r="C117" s="191"/>
      <c r="D117" s="192" t="s">
        <v>336</v>
      </c>
      <c r="E117" s="186"/>
      <c r="F117" s="186"/>
      <c r="G117" s="187"/>
      <c r="H117" s="1001"/>
      <c r="I117" s="938">
        <f>SUM(J117:N117)</f>
        <v>4000</v>
      </c>
      <c r="J117" s="193"/>
      <c r="K117" s="193"/>
      <c r="L117" s="193">
        <v>4000</v>
      </c>
      <c r="M117" s="193"/>
      <c r="N117" s="194"/>
    </row>
    <row r="118" spans="1:16" s="121" customFormat="1" ht="22.5" customHeight="1">
      <c r="A118" s="984">
        <v>111</v>
      </c>
      <c r="B118" s="974"/>
      <c r="C118" s="184">
        <v>38</v>
      </c>
      <c r="D118" s="973" t="s">
        <v>75</v>
      </c>
      <c r="E118" s="186">
        <f>SUM(E120,E122,E124,E126)</f>
        <v>6819</v>
      </c>
      <c r="F118" s="186">
        <f>SUM(F120,F122,F124,F126)</f>
        <v>10100</v>
      </c>
      <c r="G118" s="187">
        <f>SUM(G120,G122,G124,G126)</f>
        <v>6351</v>
      </c>
      <c r="H118" s="1001" t="s">
        <v>25</v>
      </c>
      <c r="I118" s="941"/>
      <c r="J118" s="713"/>
      <c r="K118" s="713"/>
      <c r="L118" s="713"/>
      <c r="M118" s="713"/>
      <c r="N118" s="975"/>
      <c r="O118" s="958"/>
      <c r="P118" s="958"/>
    </row>
    <row r="119" spans="1:14" s="10" customFormat="1" ht="18" customHeight="1">
      <c r="A119" s="984">
        <v>112</v>
      </c>
      <c r="B119" s="190"/>
      <c r="C119" s="191"/>
      <c r="D119" s="192" t="s">
        <v>336</v>
      </c>
      <c r="E119" s="186"/>
      <c r="F119" s="186"/>
      <c r="G119" s="187"/>
      <c r="H119" s="1001"/>
      <c r="I119" s="938">
        <f>SUM(J119:N119)</f>
        <v>11100</v>
      </c>
      <c r="J119" s="710">
        <f>SUM(J121,J123,J125,J127)</f>
        <v>0</v>
      </c>
      <c r="K119" s="710">
        <f>SUM(K121,K123,K125,K127)</f>
        <v>0</v>
      </c>
      <c r="L119" s="710">
        <f>SUM(L121,L123,L125,L127)</f>
        <v>500</v>
      </c>
      <c r="M119" s="710">
        <f>SUM(M121,M123,M125,M127)</f>
        <v>0</v>
      </c>
      <c r="N119" s="707">
        <f>SUM(N121,N123,N125,N127)</f>
        <v>10600</v>
      </c>
    </row>
    <row r="120" spans="1:16" s="1024" customFormat="1" ht="18" customHeight="1">
      <c r="A120" s="984">
        <v>113</v>
      </c>
      <c r="B120" s="199"/>
      <c r="C120" s="206"/>
      <c r="D120" s="708" t="s">
        <v>76</v>
      </c>
      <c r="E120" s="186"/>
      <c r="F120" s="201">
        <v>4000</v>
      </c>
      <c r="G120" s="202"/>
      <c r="H120" s="1002"/>
      <c r="I120" s="940"/>
      <c r="J120" s="203"/>
      <c r="K120" s="203"/>
      <c r="L120" s="203"/>
      <c r="M120" s="203"/>
      <c r="N120" s="220"/>
      <c r="P120" s="1025"/>
    </row>
    <row r="121" spans="1:16" s="1024" customFormat="1" ht="18" customHeight="1">
      <c r="A121" s="984">
        <v>114</v>
      </c>
      <c r="B121" s="199"/>
      <c r="C121" s="206"/>
      <c r="D121" s="709" t="s">
        <v>336</v>
      </c>
      <c r="E121" s="186"/>
      <c r="F121" s="201"/>
      <c r="G121" s="202"/>
      <c r="H121" s="1002"/>
      <c r="I121" s="940">
        <f>SUM(J121:N121)</f>
        <v>5000</v>
      </c>
      <c r="J121" s="219"/>
      <c r="K121" s="219"/>
      <c r="L121" s="219"/>
      <c r="M121" s="219"/>
      <c r="N121" s="220">
        <v>5000</v>
      </c>
      <c r="P121" s="1025"/>
    </row>
    <row r="122" spans="1:16" s="1024" customFormat="1" ht="18" customHeight="1">
      <c r="A122" s="984">
        <v>115</v>
      </c>
      <c r="B122" s="199"/>
      <c r="C122" s="206"/>
      <c r="D122" s="708" t="s">
        <v>77</v>
      </c>
      <c r="E122" s="201">
        <v>5719</v>
      </c>
      <c r="F122" s="201">
        <v>5000</v>
      </c>
      <c r="G122" s="202">
        <v>5251</v>
      </c>
      <c r="H122" s="1002"/>
      <c r="I122" s="941"/>
      <c r="J122" s="203"/>
      <c r="K122" s="203"/>
      <c r="L122" s="203"/>
      <c r="M122" s="203"/>
      <c r="N122" s="204"/>
      <c r="P122" s="1025"/>
    </row>
    <row r="123" spans="1:16" s="1024" customFormat="1" ht="18" customHeight="1">
      <c r="A123" s="984">
        <v>116</v>
      </c>
      <c r="B123" s="199"/>
      <c r="C123" s="206"/>
      <c r="D123" s="709" t="s">
        <v>336</v>
      </c>
      <c r="E123" s="201"/>
      <c r="F123" s="201"/>
      <c r="G123" s="202"/>
      <c r="H123" s="1002"/>
      <c r="I123" s="940">
        <f>SUM(J123:N123)</f>
        <v>5000</v>
      </c>
      <c r="J123" s="219"/>
      <c r="K123" s="219"/>
      <c r="L123" s="219"/>
      <c r="M123" s="219"/>
      <c r="N123" s="220">
        <v>5000</v>
      </c>
      <c r="P123" s="1025"/>
    </row>
    <row r="124" spans="1:16" s="1024" customFormat="1" ht="18" customHeight="1">
      <c r="A124" s="984">
        <v>117</v>
      </c>
      <c r="B124" s="199"/>
      <c r="C124" s="206"/>
      <c r="D124" s="708" t="s">
        <v>529</v>
      </c>
      <c r="E124" s="201">
        <v>500</v>
      </c>
      <c r="F124" s="201">
        <v>500</v>
      </c>
      <c r="G124" s="202">
        <v>500</v>
      </c>
      <c r="H124" s="1002"/>
      <c r="I124" s="941"/>
      <c r="J124" s="203"/>
      <c r="K124" s="203"/>
      <c r="L124" s="203"/>
      <c r="M124" s="203"/>
      <c r="N124" s="204"/>
      <c r="P124" s="1025"/>
    </row>
    <row r="125" spans="1:16" s="1024" customFormat="1" ht="18" customHeight="1">
      <c r="A125" s="984">
        <v>118</v>
      </c>
      <c r="B125" s="199"/>
      <c r="C125" s="206"/>
      <c r="D125" s="709" t="s">
        <v>336</v>
      </c>
      <c r="E125" s="201"/>
      <c r="F125" s="201"/>
      <c r="G125" s="202"/>
      <c r="H125" s="1002"/>
      <c r="I125" s="940">
        <f>SUM(J125:N125)</f>
        <v>500</v>
      </c>
      <c r="J125" s="219"/>
      <c r="K125" s="219"/>
      <c r="L125" s="219">
        <v>500</v>
      </c>
      <c r="M125" s="219"/>
      <c r="N125" s="220"/>
      <c r="P125" s="1025"/>
    </row>
    <row r="126" spans="1:16" s="1024" customFormat="1" ht="18" customHeight="1">
      <c r="A126" s="984">
        <v>119</v>
      </c>
      <c r="B126" s="199"/>
      <c r="C126" s="206"/>
      <c r="D126" s="708" t="s">
        <v>78</v>
      </c>
      <c r="E126" s="201">
        <v>600</v>
      </c>
      <c r="F126" s="201">
        <v>600</v>
      </c>
      <c r="G126" s="202">
        <v>600</v>
      </c>
      <c r="H126" s="1002"/>
      <c r="I126" s="941"/>
      <c r="J126" s="203"/>
      <c r="K126" s="203"/>
      <c r="L126" s="203"/>
      <c r="M126" s="203"/>
      <c r="N126" s="204"/>
      <c r="P126" s="1025"/>
    </row>
    <row r="127" spans="1:16" s="1024" customFormat="1" ht="18" customHeight="1">
      <c r="A127" s="984">
        <v>120</v>
      </c>
      <c r="B127" s="199"/>
      <c r="C127" s="206"/>
      <c r="D127" s="709" t="s">
        <v>336</v>
      </c>
      <c r="E127" s="186"/>
      <c r="F127" s="201"/>
      <c r="G127" s="202"/>
      <c r="H127" s="1002"/>
      <c r="I127" s="940">
        <f>SUM(J127:N127)</f>
        <v>600</v>
      </c>
      <c r="J127" s="219"/>
      <c r="K127" s="219"/>
      <c r="L127" s="219"/>
      <c r="M127" s="219"/>
      <c r="N127" s="220">
        <v>600</v>
      </c>
      <c r="P127" s="1025"/>
    </row>
    <row r="128" spans="1:16" s="121" customFormat="1" ht="22.5" customHeight="1">
      <c r="A128" s="984">
        <v>121</v>
      </c>
      <c r="B128" s="974"/>
      <c r="C128" s="184">
        <v>39</v>
      </c>
      <c r="D128" s="973" t="s">
        <v>530</v>
      </c>
      <c r="E128" s="186">
        <f>SUM(E130,E132,E134,E136)</f>
        <v>17000</v>
      </c>
      <c r="F128" s="186">
        <f>SUM(F130,F132,F134,F136)</f>
        <v>23600</v>
      </c>
      <c r="G128" s="187">
        <f>SUM(G130,G132,G134,G136)</f>
        <v>15620</v>
      </c>
      <c r="H128" s="1001" t="s">
        <v>25</v>
      </c>
      <c r="I128" s="941"/>
      <c r="J128" s="713"/>
      <c r="K128" s="713"/>
      <c r="L128" s="713"/>
      <c r="M128" s="713"/>
      <c r="N128" s="975"/>
      <c r="O128" s="958"/>
      <c r="P128" s="958"/>
    </row>
    <row r="129" spans="1:14" s="10" customFormat="1" ht="18" customHeight="1">
      <c r="A129" s="984">
        <v>122</v>
      </c>
      <c r="B129" s="190"/>
      <c r="C129" s="191"/>
      <c r="D129" s="192" t="s">
        <v>336</v>
      </c>
      <c r="E129" s="186"/>
      <c r="F129" s="186"/>
      <c r="G129" s="187"/>
      <c r="H129" s="1001"/>
      <c r="I129" s="938">
        <f>SUM(J129:N129)</f>
        <v>23600</v>
      </c>
      <c r="J129" s="710">
        <f>SUM(J131,J133,J135,J137)</f>
        <v>0</v>
      </c>
      <c r="K129" s="710">
        <f>SUM(K131,K133,K135,K137)</f>
        <v>0</v>
      </c>
      <c r="L129" s="710">
        <f>SUM(L131,L133,L135,L137)</f>
        <v>8000</v>
      </c>
      <c r="M129" s="710">
        <f>SUM(M131,M133,M135,M137)</f>
        <v>0</v>
      </c>
      <c r="N129" s="707">
        <f>SUM(N131,N133,N135,N137)</f>
        <v>15600</v>
      </c>
    </row>
    <row r="130" spans="1:16" s="1024" customFormat="1" ht="18" customHeight="1">
      <c r="A130" s="984">
        <v>123</v>
      </c>
      <c r="B130" s="199"/>
      <c r="C130" s="206"/>
      <c r="D130" s="708" t="s">
        <v>304</v>
      </c>
      <c r="E130" s="201">
        <v>4000</v>
      </c>
      <c r="F130" s="201">
        <v>4000</v>
      </c>
      <c r="G130" s="202">
        <v>4000</v>
      </c>
      <c r="H130" s="1002"/>
      <c r="I130" s="940"/>
      <c r="J130" s="219"/>
      <c r="K130" s="219"/>
      <c r="L130" s="219"/>
      <c r="M130" s="219"/>
      <c r="N130" s="220"/>
      <c r="P130" s="1025"/>
    </row>
    <row r="131" spans="1:16" s="1024" customFormat="1" ht="18" customHeight="1">
      <c r="A131" s="984">
        <v>124</v>
      </c>
      <c r="B131" s="199"/>
      <c r="C131" s="206"/>
      <c r="D131" s="709" t="s">
        <v>336</v>
      </c>
      <c r="E131" s="201"/>
      <c r="F131" s="201"/>
      <c r="G131" s="202"/>
      <c r="H131" s="1002"/>
      <c r="I131" s="940">
        <f>SUM(J131:N131)</f>
        <v>4000</v>
      </c>
      <c r="J131" s="219"/>
      <c r="K131" s="219"/>
      <c r="L131" s="219">
        <v>4000</v>
      </c>
      <c r="M131" s="219"/>
      <c r="N131" s="220"/>
      <c r="P131" s="1025"/>
    </row>
    <row r="132" spans="1:16" s="1024" customFormat="1" ht="18" customHeight="1">
      <c r="A132" s="984">
        <v>125</v>
      </c>
      <c r="B132" s="199"/>
      <c r="C132" s="206"/>
      <c r="D132" s="708" t="s">
        <v>452</v>
      </c>
      <c r="E132" s="201">
        <v>8000</v>
      </c>
      <c r="F132" s="201">
        <v>14000</v>
      </c>
      <c r="G132" s="202">
        <v>7500</v>
      </c>
      <c r="H132" s="1002"/>
      <c r="I132" s="940"/>
      <c r="J132" s="203"/>
      <c r="K132" s="203"/>
      <c r="L132" s="203"/>
      <c r="M132" s="203"/>
      <c r="N132" s="204"/>
      <c r="P132" s="1025"/>
    </row>
    <row r="133" spans="1:16" s="1024" customFormat="1" ht="18" customHeight="1">
      <c r="A133" s="984">
        <v>126</v>
      </c>
      <c r="B133" s="199"/>
      <c r="C133" s="206"/>
      <c r="D133" s="709" t="s">
        <v>336</v>
      </c>
      <c r="E133" s="201"/>
      <c r="F133" s="201"/>
      <c r="G133" s="202"/>
      <c r="H133" s="1002"/>
      <c r="I133" s="940">
        <f>SUM(J133:N133)</f>
        <v>14000</v>
      </c>
      <c r="J133" s="219"/>
      <c r="K133" s="219"/>
      <c r="L133" s="219"/>
      <c r="M133" s="219"/>
      <c r="N133" s="220">
        <v>14000</v>
      </c>
      <c r="P133" s="1025"/>
    </row>
    <row r="134" spans="1:16" s="1024" customFormat="1" ht="18" customHeight="1">
      <c r="A134" s="984">
        <v>127</v>
      </c>
      <c r="B134" s="199"/>
      <c r="C134" s="206"/>
      <c r="D134" s="708" t="s">
        <v>306</v>
      </c>
      <c r="E134" s="201">
        <v>4000</v>
      </c>
      <c r="F134" s="201">
        <v>4000</v>
      </c>
      <c r="G134" s="202">
        <v>2520</v>
      </c>
      <c r="H134" s="1002"/>
      <c r="I134" s="940"/>
      <c r="J134" s="203"/>
      <c r="K134" s="203"/>
      <c r="L134" s="203"/>
      <c r="M134" s="203"/>
      <c r="N134" s="204"/>
      <c r="P134" s="1025"/>
    </row>
    <row r="135" spans="1:16" s="1024" customFormat="1" ht="18" customHeight="1">
      <c r="A135" s="984">
        <v>128</v>
      </c>
      <c r="B135" s="199"/>
      <c r="C135" s="206"/>
      <c r="D135" s="709" t="s">
        <v>336</v>
      </c>
      <c r="E135" s="201"/>
      <c r="F135" s="201"/>
      <c r="G135" s="202"/>
      <c r="H135" s="1002"/>
      <c r="I135" s="940">
        <f>SUM(J135:N135)</f>
        <v>4000</v>
      </c>
      <c r="J135" s="219"/>
      <c r="K135" s="219"/>
      <c r="L135" s="219">
        <v>4000</v>
      </c>
      <c r="M135" s="219"/>
      <c r="N135" s="220"/>
      <c r="P135" s="1025"/>
    </row>
    <row r="136" spans="1:16" s="1024" customFormat="1" ht="18" customHeight="1">
      <c r="A136" s="984">
        <v>129</v>
      </c>
      <c r="B136" s="199"/>
      <c r="C136" s="206"/>
      <c r="D136" s="708" t="s">
        <v>305</v>
      </c>
      <c r="E136" s="201">
        <v>1000</v>
      </c>
      <c r="F136" s="201">
        <v>1600</v>
      </c>
      <c r="G136" s="202">
        <v>1600</v>
      </c>
      <c r="H136" s="1002"/>
      <c r="I136" s="940"/>
      <c r="J136" s="203"/>
      <c r="K136" s="203"/>
      <c r="L136" s="203"/>
      <c r="M136" s="203"/>
      <c r="N136" s="204"/>
      <c r="P136" s="1025"/>
    </row>
    <row r="137" spans="1:16" s="1024" customFormat="1" ht="18" customHeight="1">
      <c r="A137" s="984">
        <v>130</v>
      </c>
      <c r="B137" s="199"/>
      <c r="C137" s="206"/>
      <c r="D137" s="709" t="s">
        <v>336</v>
      </c>
      <c r="E137" s="186"/>
      <c r="F137" s="201"/>
      <c r="G137" s="202"/>
      <c r="H137" s="1002"/>
      <c r="I137" s="940">
        <f>SUM(J137:N137)</f>
        <v>1600</v>
      </c>
      <c r="J137" s="219"/>
      <c r="K137" s="219"/>
      <c r="L137" s="219"/>
      <c r="M137" s="219"/>
      <c r="N137" s="220">
        <v>1600</v>
      </c>
      <c r="P137" s="1025"/>
    </row>
    <row r="138" spans="1:16" s="176" customFormat="1" ht="22.5" customHeight="1">
      <c r="A138" s="984">
        <v>131</v>
      </c>
      <c r="B138" s="976"/>
      <c r="C138" s="184">
        <v>40</v>
      </c>
      <c r="D138" s="973" t="s">
        <v>584</v>
      </c>
      <c r="E138" s="186"/>
      <c r="F138" s="201">
        <v>5000</v>
      </c>
      <c r="G138" s="202">
        <v>4800</v>
      </c>
      <c r="H138" s="1001" t="s">
        <v>25</v>
      </c>
      <c r="I138" s="940"/>
      <c r="J138" s="706"/>
      <c r="K138" s="706"/>
      <c r="L138" s="706"/>
      <c r="M138" s="706"/>
      <c r="N138" s="977"/>
      <c r="P138" s="958"/>
    </row>
    <row r="139" spans="1:16" s="11" customFormat="1" ht="18" customHeight="1">
      <c r="A139" s="984">
        <v>132</v>
      </c>
      <c r="B139" s="199"/>
      <c r="C139" s="206"/>
      <c r="D139" s="192" t="s">
        <v>336</v>
      </c>
      <c r="E139" s="186"/>
      <c r="F139" s="201"/>
      <c r="G139" s="202"/>
      <c r="H139" s="1002"/>
      <c r="I139" s="938">
        <f>SUM(J139:N139)</f>
        <v>5000</v>
      </c>
      <c r="J139" s="219"/>
      <c r="K139" s="219"/>
      <c r="L139" s="219"/>
      <c r="M139" s="219"/>
      <c r="N139" s="220">
        <v>5000</v>
      </c>
      <c r="P139" s="10"/>
    </row>
    <row r="140" spans="1:16" s="121" customFormat="1" ht="22.5" customHeight="1">
      <c r="A140" s="984">
        <v>133</v>
      </c>
      <c r="B140" s="974"/>
      <c r="C140" s="184">
        <v>41</v>
      </c>
      <c r="D140" s="973" t="s">
        <v>531</v>
      </c>
      <c r="E140" s="186">
        <v>2483</v>
      </c>
      <c r="F140" s="186">
        <v>3500</v>
      </c>
      <c r="G140" s="187">
        <v>3500</v>
      </c>
      <c r="H140" s="1001" t="s">
        <v>24</v>
      </c>
      <c r="I140" s="940"/>
      <c r="J140" s="713"/>
      <c r="K140" s="713"/>
      <c r="L140" s="713"/>
      <c r="M140" s="713"/>
      <c r="N140" s="975"/>
      <c r="O140" s="958"/>
      <c r="P140" s="958"/>
    </row>
    <row r="141" spans="1:14" s="10" customFormat="1" ht="18" customHeight="1">
      <c r="A141" s="984">
        <v>134</v>
      </c>
      <c r="B141" s="190"/>
      <c r="C141" s="191"/>
      <c r="D141" s="192" t="s">
        <v>336</v>
      </c>
      <c r="E141" s="186"/>
      <c r="F141" s="186"/>
      <c r="G141" s="187"/>
      <c r="H141" s="1001"/>
      <c r="I141" s="938">
        <f>SUM(J141:N141)</f>
        <v>2000</v>
      </c>
      <c r="J141" s="193"/>
      <c r="K141" s="193"/>
      <c r="L141" s="193"/>
      <c r="M141" s="193">
        <v>2000</v>
      </c>
      <c r="N141" s="194"/>
    </row>
    <row r="142" spans="1:16" s="121" customFormat="1" ht="22.5" customHeight="1">
      <c r="A142" s="984">
        <v>135</v>
      </c>
      <c r="B142" s="974"/>
      <c r="C142" s="184">
        <v>42</v>
      </c>
      <c r="D142" s="973" t="s">
        <v>307</v>
      </c>
      <c r="E142" s="186"/>
      <c r="F142" s="186">
        <v>100</v>
      </c>
      <c r="G142" s="187">
        <v>100</v>
      </c>
      <c r="H142" s="1001" t="s">
        <v>24</v>
      </c>
      <c r="I142" s="938"/>
      <c r="J142" s="714"/>
      <c r="K142" s="714"/>
      <c r="L142" s="714"/>
      <c r="M142" s="714"/>
      <c r="N142" s="707"/>
      <c r="P142" s="958"/>
    </row>
    <row r="143" spans="1:14" s="10" customFormat="1" ht="18" customHeight="1">
      <c r="A143" s="984">
        <v>136</v>
      </c>
      <c r="B143" s="190"/>
      <c r="C143" s="191"/>
      <c r="D143" s="192" t="s">
        <v>336</v>
      </c>
      <c r="E143" s="186"/>
      <c r="F143" s="186"/>
      <c r="G143" s="187"/>
      <c r="H143" s="1001"/>
      <c r="I143" s="938">
        <f>SUM(J143:N143)</f>
        <v>100</v>
      </c>
      <c r="J143" s="193"/>
      <c r="K143" s="193"/>
      <c r="L143" s="193"/>
      <c r="M143" s="193">
        <v>100</v>
      </c>
      <c r="N143" s="194"/>
    </row>
    <row r="144" spans="1:14" s="958" customFormat="1" ht="22.5" customHeight="1">
      <c r="A144" s="984">
        <v>137</v>
      </c>
      <c r="B144" s="971"/>
      <c r="C144" s="184">
        <v>43</v>
      </c>
      <c r="D144" s="972" t="s">
        <v>532</v>
      </c>
      <c r="E144" s="186">
        <v>49</v>
      </c>
      <c r="F144" s="186">
        <v>100</v>
      </c>
      <c r="G144" s="187">
        <v>100</v>
      </c>
      <c r="H144" s="1003" t="s">
        <v>24</v>
      </c>
      <c r="I144" s="938"/>
      <c r="J144" s="714"/>
      <c r="K144" s="714"/>
      <c r="L144" s="714"/>
      <c r="M144" s="714"/>
      <c r="N144" s="707"/>
    </row>
    <row r="145" spans="1:14" s="10" customFormat="1" ht="18" customHeight="1">
      <c r="A145" s="984">
        <v>138</v>
      </c>
      <c r="B145" s="190"/>
      <c r="C145" s="191"/>
      <c r="D145" s="192" t="s">
        <v>336</v>
      </c>
      <c r="E145" s="186"/>
      <c r="F145" s="186"/>
      <c r="G145" s="187"/>
      <c r="H145" s="1003"/>
      <c r="I145" s="938">
        <f>SUM(J145:N145)</f>
        <v>100</v>
      </c>
      <c r="J145" s="193"/>
      <c r="K145" s="193"/>
      <c r="L145" s="193">
        <v>100</v>
      </c>
      <c r="M145" s="193"/>
      <c r="N145" s="194"/>
    </row>
    <row r="146" spans="1:16" s="121" customFormat="1" ht="22.5" customHeight="1">
      <c r="A146" s="984">
        <v>139</v>
      </c>
      <c r="B146" s="974"/>
      <c r="C146" s="184">
        <v>44</v>
      </c>
      <c r="D146" s="973" t="s">
        <v>308</v>
      </c>
      <c r="E146" s="186">
        <f>SUM(E148,E152,E154,E156,E158,E160,E162,E164)</f>
        <v>13955</v>
      </c>
      <c r="F146" s="186">
        <f>SUM(F148,F152,F154,F156,F158,F160,F162,F164)</f>
        <v>26650</v>
      </c>
      <c r="G146" s="187">
        <f>SUM(G148,G152,G154,G156,G158,G160,G162,G164)</f>
        <v>25009</v>
      </c>
      <c r="H146" s="1001"/>
      <c r="I146" s="939"/>
      <c r="J146" s="710"/>
      <c r="K146" s="710"/>
      <c r="L146" s="710"/>
      <c r="M146" s="710"/>
      <c r="N146" s="978"/>
      <c r="O146" s="958"/>
      <c r="P146" s="958"/>
    </row>
    <row r="147" spans="1:14" s="10" customFormat="1" ht="18" customHeight="1">
      <c r="A147" s="984">
        <v>140</v>
      </c>
      <c r="B147" s="190"/>
      <c r="C147" s="191"/>
      <c r="D147" s="192" t="s">
        <v>336</v>
      </c>
      <c r="E147" s="186"/>
      <c r="F147" s="186"/>
      <c r="G147" s="187"/>
      <c r="H147" s="1001"/>
      <c r="I147" s="938">
        <f>SUM(J147:N147)</f>
        <v>27650</v>
      </c>
      <c r="J147" s="714">
        <f>SUM(J149,J153,J155,J157,J159,J161,J163,J165)</f>
        <v>0</v>
      </c>
      <c r="K147" s="714">
        <f>SUM(K149,K153,K155,K157,K159,K161,K163,K165)</f>
        <v>0</v>
      </c>
      <c r="L147" s="714">
        <f>SUM(L149,L153,L155,L157,L159,L161,L163,L165)</f>
        <v>0</v>
      </c>
      <c r="M147" s="714">
        <f>SUM(M149,M153,M155,M157,M159,M161,M163,M165)+M151</f>
        <v>27650</v>
      </c>
      <c r="N147" s="707">
        <f>SUM(N149,N153,N155,N157,N159,N161,N163,N165)</f>
        <v>0</v>
      </c>
    </row>
    <row r="148" spans="1:16" s="1024" customFormat="1" ht="18" customHeight="1">
      <c r="A148" s="984">
        <v>141</v>
      </c>
      <c r="B148" s="199"/>
      <c r="C148" s="206"/>
      <c r="D148" s="708" t="s">
        <v>313</v>
      </c>
      <c r="E148" s="201">
        <v>3130</v>
      </c>
      <c r="F148" s="201">
        <v>7000</v>
      </c>
      <c r="G148" s="202">
        <v>6459</v>
      </c>
      <c r="H148" s="1002" t="s">
        <v>24</v>
      </c>
      <c r="I148" s="940"/>
      <c r="J148" s="219"/>
      <c r="K148" s="219"/>
      <c r="L148" s="219"/>
      <c r="M148" s="219"/>
      <c r="N148" s="220"/>
      <c r="P148" s="1025"/>
    </row>
    <row r="149" spans="1:16" s="1024" customFormat="1" ht="18" customHeight="1">
      <c r="A149" s="984">
        <v>142</v>
      </c>
      <c r="B149" s="199"/>
      <c r="C149" s="206"/>
      <c r="D149" s="709" t="s">
        <v>336</v>
      </c>
      <c r="E149" s="201"/>
      <c r="F149" s="201"/>
      <c r="G149" s="202"/>
      <c r="H149" s="1002"/>
      <c r="I149" s="940">
        <f>SUM(J149:N149)</f>
        <v>2500</v>
      </c>
      <c r="J149" s="219"/>
      <c r="K149" s="219"/>
      <c r="L149" s="219"/>
      <c r="M149" s="219">
        <v>2500</v>
      </c>
      <c r="N149" s="220"/>
      <c r="P149" s="1025"/>
    </row>
    <row r="150" spans="1:16" s="1024" customFormat="1" ht="18" customHeight="1">
      <c r="A150" s="984">
        <v>143</v>
      </c>
      <c r="B150" s="199"/>
      <c r="C150" s="206"/>
      <c r="D150" s="711" t="s">
        <v>949</v>
      </c>
      <c r="E150" s="201"/>
      <c r="F150" s="201"/>
      <c r="G150" s="202"/>
      <c r="H150" s="1002" t="s">
        <v>25</v>
      </c>
      <c r="I150" s="940"/>
      <c r="J150" s="219"/>
      <c r="K150" s="219"/>
      <c r="L150" s="219"/>
      <c r="M150" s="219"/>
      <c r="N150" s="220"/>
      <c r="P150" s="1025"/>
    </row>
    <row r="151" spans="1:16" s="1024" customFormat="1" ht="18" customHeight="1">
      <c r="A151" s="984">
        <v>144</v>
      </c>
      <c r="B151" s="199"/>
      <c r="C151" s="206"/>
      <c r="D151" s="709" t="s">
        <v>336</v>
      </c>
      <c r="E151" s="201"/>
      <c r="F151" s="201"/>
      <c r="G151" s="202"/>
      <c r="H151" s="1002"/>
      <c r="I151" s="940">
        <f>SUM(J151:N151)</f>
        <v>12500</v>
      </c>
      <c r="J151" s="219"/>
      <c r="K151" s="219"/>
      <c r="L151" s="219"/>
      <c r="M151" s="219">
        <v>12500</v>
      </c>
      <c r="N151" s="220"/>
      <c r="P151" s="1025"/>
    </row>
    <row r="152" spans="1:16" s="1024" customFormat="1" ht="18" customHeight="1">
      <c r="A152" s="984">
        <v>145</v>
      </c>
      <c r="B152" s="199"/>
      <c r="C152" s="206"/>
      <c r="D152" s="711" t="s">
        <v>533</v>
      </c>
      <c r="E152" s="201">
        <v>7909</v>
      </c>
      <c r="F152" s="201">
        <v>13000</v>
      </c>
      <c r="G152" s="202">
        <v>11900</v>
      </c>
      <c r="H152" s="1002" t="s">
        <v>25</v>
      </c>
      <c r="I152" s="941"/>
      <c r="J152" s="203"/>
      <c r="K152" s="203"/>
      <c r="L152" s="203"/>
      <c r="M152" s="203"/>
      <c r="N152" s="204"/>
      <c r="P152" s="1025"/>
    </row>
    <row r="153" spans="1:16" s="1024" customFormat="1" ht="18" customHeight="1">
      <c r="A153" s="984">
        <v>146</v>
      </c>
      <c r="B153" s="199"/>
      <c r="C153" s="206"/>
      <c r="D153" s="709" t="s">
        <v>336</v>
      </c>
      <c r="E153" s="201"/>
      <c r="F153" s="201"/>
      <c r="G153" s="202"/>
      <c r="H153" s="1002"/>
      <c r="I153" s="940">
        <f>SUM(J153:N153)</f>
        <v>8000</v>
      </c>
      <c r="J153" s="219"/>
      <c r="K153" s="219"/>
      <c r="L153" s="219"/>
      <c r="M153" s="219">
        <v>8000</v>
      </c>
      <c r="N153" s="220"/>
      <c r="P153" s="1025"/>
    </row>
    <row r="154" spans="1:16" s="1024" customFormat="1" ht="18" customHeight="1">
      <c r="A154" s="984">
        <v>147</v>
      </c>
      <c r="B154" s="199"/>
      <c r="C154" s="206"/>
      <c r="D154" s="711" t="s">
        <v>534</v>
      </c>
      <c r="E154" s="201"/>
      <c r="F154" s="201">
        <v>100</v>
      </c>
      <c r="G154" s="202">
        <v>100</v>
      </c>
      <c r="H154" s="1002" t="s">
        <v>25</v>
      </c>
      <c r="I154" s="941"/>
      <c r="J154" s="203"/>
      <c r="K154" s="203"/>
      <c r="L154" s="203"/>
      <c r="M154" s="203"/>
      <c r="N154" s="204"/>
      <c r="P154" s="1025"/>
    </row>
    <row r="155" spans="1:16" s="1024" customFormat="1" ht="18" customHeight="1">
      <c r="A155" s="984">
        <v>148</v>
      </c>
      <c r="B155" s="199"/>
      <c r="C155" s="206"/>
      <c r="D155" s="709" t="s">
        <v>336</v>
      </c>
      <c r="E155" s="201"/>
      <c r="F155" s="201"/>
      <c r="G155" s="202"/>
      <c r="H155" s="1002"/>
      <c r="I155" s="940">
        <f>SUM(J155:N155)</f>
        <v>100</v>
      </c>
      <c r="J155" s="219"/>
      <c r="K155" s="219"/>
      <c r="L155" s="219"/>
      <c r="M155" s="219">
        <v>100</v>
      </c>
      <c r="N155" s="220"/>
      <c r="P155" s="1025"/>
    </row>
    <row r="156" spans="1:16" s="1024" customFormat="1" ht="18" customHeight="1">
      <c r="A156" s="984">
        <v>149</v>
      </c>
      <c r="B156" s="199"/>
      <c r="C156" s="206"/>
      <c r="D156" s="711" t="s">
        <v>535</v>
      </c>
      <c r="E156" s="201">
        <v>1120</v>
      </c>
      <c r="F156" s="201">
        <v>2500</v>
      </c>
      <c r="G156" s="202">
        <v>2500</v>
      </c>
      <c r="H156" s="1002" t="s">
        <v>25</v>
      </c>
      <c r="I156" s="941"/>
      <c r="J156" s="203"/>
      <c r="K156" s="203"/>
      <c r="L156" s="203"/>
      <c r="M156" s="203"/>
      <c r="N156" s="204"/>
      <c r="P156" s="1025"/>
    </row>
    <row r="157" spans="1:16" s="1024" customFormat="1" ht="18" customHeight="1">
      <c r="A157" s="984">
        <v>150</v>
      </c>
      <c r="B157" s="199"/>
      <c r="C157" s="206"/>
      <c r="D157" s="709" t="s">
        <v>336</v>
      </c>
      <c r="E157" s="201"/>
      <c r="F157" s="201"/>
      <c r="G157" s="202"/>
      <c r="H157" s="1002"/>
      <c r="I157" s="940">
        <f>SUM(J157:N157)</f>
        <v>2000</v>
      </c>
      <c r="J157" s="219"/>
      <c r="K157" s="219"/>
      <c r="L157" s="219"/>
      <c r="M157" s="219">
        <v>2000</v>
      </c>
      <c r="N157" s="220"/>
      <c r="P157" s="1025"/>
    </row>
    <row r="158" spans="1:16" s="1024" customFormat="1" ht="18" customHeight="1">
      <c r="A158" s="984">
        <v>151</v>
      </c>
      <c r="B158" s="199"/>
      <c r="C158" s="206"/>
      <c r="D158" s="711" t="s">
        <v>536</v>
      </c>
      <c r="E158" s="201">
        <v>17</v>
      </c>
      <c r="F158" s="201">
        <v>50</v>
      </c>
      <c r="G158" s="202">
        <v>50</v>
      </c>
      <c r="H158" s="1002" t="s">
        <v>25</v>
      </c>
      <c r="I158" s="941"/>
      <c r="J158" s="203"/>
      <c r="K158" s="203"/>
      <c r="L158" s="203"/>
      <c r="M158" s="203"/>
      <c r="N158" s="204"/>
      <c r="P158" s="1025"/>
    </row>
    <row r="159" spans="1:16" s="1024" customFormat="1" ht="18" customHeight="1">
      <c r="A159" s="984">
        <v>152</v>
      </c>
      <c r="B159" s="199"/>
      <c r="C159" s="206"/>
      <c r="D159" s="709" t="s">
        <v>336</v>
      </c>
      <c r="E159" s="201"/>
      <c r="F159" s="201"/>
      <c r="G159" s="202"/>
      <c r="H159" s="1002"/>
      <c r="I159" s="940">
        <f>SUM(J159:N159)</f>
        <v>50</v>
      </c>
      <c r="J159" s="219"/>
      <c r="K159" s="219"/>
      <c r="L159" s="219"/>
      <c r="M159" s="219">
        <v>50</v>
      </c>
      <c r="N159" s="220"/>
      <c r="P159" s="1025"/>
    </row>
    <row r="160" spans="1:16" s="1024" customFormat="1" ht="18" customHeight="1">
      <c r="A160" s="984">
        <v>153</v>
      </c>
      <c r="B160" s="199"/>
      <c r="C160" s="206"/>
      <c r="D160" s="711" t="s">
        <v>537</v>
      </c>
      <c r="E160" s="201">
        <v>1290</v>
      </c>
      <c r="F160" s="201">
        <v>3000</v>
      </c>
      <c r="G160" s="202">
        <v>3000</v>
      </c>
      <c r="H160" s="1002" t="s">
        <v>25</v>
      </c>
      <c r="I160" s="941"/>
      <c r="J160" s="203"/>
      <c r="K160" s="203"/>
      <c r="L160" s="203"/>
      <c r="M160" s="203"/>
      <c r="N160" s="204"/>
      <c r="P160" s="1025"/>
    </row>
    <row r="161" spans="1:16" s="1024" customFormat="1" ht="18" customHeight="1">
      <c r="A161" s="984">
        <v>154</v>
      </c>
      <c r="B161" s="199"/>
      <c r="C161" s="206"/>
      <c r="D161" s="709" t="s">
        <v>336</v>
      </c>
      <c r="E161" s="201"/>
      <c r="F161" s="201"/>
      <c r="G161" s="202"/>
      <c r="H161" s="1002"/>
      <c r="I161" s="940">
        <f>SUM(J161:N161)</f>
        <v>1500</v>
      </c>
      <c r="J161" s="219"/>
      <c r="K161" s="219"/>
      <c r="L161" s="219"/>
      <c r="M161" s="219">
        <v>1500</v>
      </c>
      <c r="N161" s="220"/>
      <c r="P161" s="1025"/>
    </row>
    <row r="162" spans="1:16" s="1024" customFormat="1" ht="18" customHeight="1">
      <c r="A162" s="984">
        <v>155</v>
      </c>
      <c r="B162" s="199"/>
      <c r="C162" s="206"/>
      <c r="D162" s="711" t="s">
        <v>538</v>
      </c>
      <c r="E162" s="201">
        <v>90</v>
      </c>
      <c r="F162" s="201">
        <v>400</v>
      </c>
      <c r="G162" s="202">
        <v>400</v>
      </c>
      <c r="H162" s="1002" t="s">
        <v>25</v>
      </c>
      <c r="I162" s="941"/>
      <c r="J162" s="203"/>
      <c r="K162" s="203"/>
      <c r="L162" s="203"/>
      <c r="M162" s="203"/>
      <c r="N162" s="204"/>
      <c r="P162" s="1025"/>
    </row>
    <row r="163" spans="1:16" s="1024" customFormat="1" ht="18" customHeight="1">
      <c r="A163" s="984">
        <v>156</v>
      </c>
      <c r="B163" s="199"/>
      <c r="C163" s="206"/>
      <c r="D163" s="709" t="s">
        <v>336</v>
      </c>
      <c r="E163" s="186"/>
      <c r="F163" s="201"/>
      <c r="G163" s="202"/>
      <c r="H163" s="1002"/>
      <c r="I163" s="940">
        <f>SUM(J163:N163)</f>
        <v>400</v>
      </c>
      <c r="J163" s="219"/>
      <c r="K163" s="219"/>
      <c r="L163" s="219"/>
      <c r="M163" s="219">
        <v>400</v>
      </c>
      <c r="N163" s="220"/>
      <c r="P163" s="1025"/>
    </row>
    <row r="164" spans="1:16" s="1024" customFormat="1" ht="18" customHeight="1">
      <c r="A164" s="984">
        <v>157</v>
      </c>
      <c r="B164" s="199"/>
      <c r="C164" s="206"/>
      <c r="D164" s="711" t="s">
        <v>539</v>
      </c>
      <c r="E164" s="186">
        <v>399</v>
      </c>
      <c r="F164" s="201">
        <v>600</v>
      </c>
      <c r="G164" s="202">
        <v>600</v>
      </c>
      <c r="H164" s="1002" t="s">
        <v>25</v>
      </c>
      <c r="I164" s="940"/>
      <c r="J164" s="219"/>
      <c r="K164" s="219"/>
      <c r="L164" s="219"/>
      <c r="M164" s="219"/>
      <c r="N164" s="220"/>
      <c r="P164" s="1025"/>
    </row>
    <row r="165" spans="1:16" s="1024" customFormat="1" ht="18" customHeight="1">
      <c r="A165" s="984">
        <v>158</v>
      </c>
      <c r="B165" s="199"/>
      <c r="C165" s="206"/>
      <c r="D165" s="709" t="s">
        <v>336</v>
      </c>
      <c r="E165" s="186"/>
      <c r="F165" s="201"/>
      <c r="G165" s="202"/>
      <c r="H165" s="1002"/>
      <c r="I165" s="940">
        <f>SUM(J165:N165)</f>
        <v>600</v>
      </c>
      <c r="J165" s="219"/>
      <c r="K165" s="219"/>
      <c r="L165" s="219"/>
      <c r="M165" s="219">
        <v>600</v>
      </c>
      <c r="N165" s="220"/>
      <c r="P165" s="1025"/>
    </row>
    <row r="166" spans="1:16" s="3" customFormat="1" ht="22.5" customHeight="1">
      <c r="A166" s="984">
        <v>159</v>
      </c>
      <c r="B166" s="183"/>
      <c r="C166" s="184">
        <v>45</v>
      </c>
      <c r="D166" s="973" t="s">
        <v>79</v>
      </c>
      <c r="E166" s="186">
        <v>4137</v>
      </c>
      <c r="F166" s="186">
        <v>5500</v>
      </c>
      <c r="G166" s="187">
        <v>5500</v>
      </c>
      <c r="H166" s="1001" t="s">
        <v>24</v>
      </c>
      <c r="I166" s="938"/>
      <c r="J166" s="193"/>
      <c r="K166" s="193"/>
      <c r="L166" s="193"/>
      <c r="M166" s="193"/>
      <c r="N166" s="194"/>
      <c r="P166" s="10"/>
    </row>
    <row r="167" spans="1:14" s="10" customFormat="1" ht="18" customHeight="1">
      <c r="A167" s="984">
        <v>160</v>
      </c>
      <c r="B167" s="190"/>
      <c r="C167" s="191"/>
      <c r="D167" s="192" t="s">
        <v>336</v>
      </c>
      <c r="E167" s="186"/>
      <c r="F167" s="186"/>
      <c r="G167" s="187"/>
      <c r="H167" s="1001"/>
      <c r="I167" s="938">
        <f>SUM(J167:N167)</f>
        <v>4500</v>
      </c>
      <c r="J167" s="193"/>
      <c r="K167" s="193"/>
      <c r="L167" s="193"/>
      <c r="M167" s="193">
        <v>4500</v>
      </c>
      <c r="N167" s="194"/>
    </row>
    <row r="168" spans="1:16" s="121" customFormat="1" ht="22.5" customHeight="1">
      <c r="A168" s="984">
        <v>161</v>
      </c>
      <c r="B168" s="974"/>
      <c r="C168" s="184">
        <v>46</v>
      </c>
      <c r="D168" s="973" t="s">
        <v>80</v>
      </c>
      <c r="E168" s="186">
        <v>12438</v>
      </c>
      <c r="F168" s="186">
        <v>15500</v>
      </c>
      <c r="G168" s="187">
        <v>25342</v>
      </c>
      <c r="H168" s="1001" t="s">
        <v>25</v>
      </c>
      <c r="I168" s="938"/>
      <c r="J168" s="714"/>
      <c r="K168" s="714"/>
      <c r="L168" s="714"/>
      <c r="M168" s="714"/>
      <c r="N168" s="707"/>
      <c r="P168" s="958"/>
    </row>
    <row r="169" spans="1:14" s="10" customFormat="1" ht="18" customHeight="1">
      <c r="A169" s="984">
        <v>162</v>
      </c>
      <c r="B169" s="190"/>
      <c r="C169" s="191"/>
      <c r="D169" s="192" t="s">
        <v>336</v>
      </c>
      <c r="E169" s="186"/>
      <c r="F169" s="186"/>
      <c r="G169" s="187"/>
      <c r="H169" s="1001"/>
      <c r="I169" s="938">
        <f>SUM(J169:N169)</f>
        <v>11447</v>
      </c>
      <c r="J169" s="193">
        <v>10300</v>
      </c>
      <c r="K169" s="193">
        <v>1000</v>
      </c>
      <c r="L169" s="193">
        <v>147</v>
      </c>
      <c r="M169" s="193"/>
      <c r="N169" s="194"/>
    </row>
    <row r="170" spans="1:16" s="121" customFormat="1" ht="22.5" customHeight="1">
      <c r="A170" s="984">
        <v>163</v>
      </c>
      <c r="B170" s="974"/>
      <c r="C170" s="184">
        <v>47</v>
      </c>
      <c r="D170" s="973" t="s">
        <v>289</v>
      </c>
      <c r="E170" s="186">
        <v>1504</v>
      </c>
      <c r="F170" s="186">
        <v>2000</v>
      </c>
      <c r="G170" s="187">
        <v>2000</v>
      </c>
      <c r="H170" s="1001" t="s">
        <v>25</v>
      </c>
      <c r="I170" s="938"/>
      <c r="J170" s="714"/>
      <c r="K170" s="714"/>
      <c r="L170" s="714"/>
      <c r="M170" s="714"/>
      <c r="N170" s="707"/>
      <c r="P170" s="958"/>
    </row>
    <row r="171" spans="1:14" s="10" customFormat="1" ht="18" customHeight="1">
      <c r="A171" s="984">
        <v>164</v>
      </c>
      <c r="B171" s="190"/>
      <c r="C171" s="191"/>
      <c r="D171" s="192" t="s">
        <v>336</v>
      </c>
      <c r="E171" s="186"/>
      <c r="F171" s="186"/>
      <c r="G171" s="187"/>
      <c r="H171" s="1001"/>
      <c r="I171" s="938">
        <f>SUM(J171:N171)</f>
        <v>1560</v>
      </c>
      <c r="J171" s="193">
        <v>1305</v>
      </c>
      <c r="K171" s="193">
        <v>255</v>
      </c>
      <c r="L171" s="193"/>
      <c r="M171" s="193"/>
      <c r="N171" s="194"/>
    </row>
    <row r="172" spans="1:16" s="121" customFormat="1" ht="22.5" customHeight="1">
      <c r="A172" s="984">
        <v>165</v>
      </c>
      <c r="B172" s="974"/>
      <c r="C172" s="184">
        <v>48</v>
      </c>
      <c r="D172" s="973" t="s">
        <v>81</v>
      </c>
      <c r="E172" s="186">
        <v>10</v>
      </c>
      <c r="F172" s="186">
        <v>100</v>
      </c>
      <c r="G172" s="187">
        <v>100</v>
      </c>
      <c r="H172" s="1001" t="s">
        <v>25</v>
      </c>
      <c r="I172" s="938"/>
      <c r="J172" s="714"/>
      <c r="K172" s="714"/>
      <c r="L172" s="714"/>
      <c r="M172" s="714"/>
      <c r="N172" s="707"/>
      <c r="P172" s="958"/>
    </row>
    <row r="173" spans="1:14" s="10" customFormat="1" ht="18" customHeight="1">
      <c r="A173" s="984">
        <v>166</v>
      </c>
      <c r="B173" s="190"/>
      <c r="C173" s="191"/>
      <c r="D173" s="192" t="s">
        <v>336</v>
      </c>
      <c r="E173" s="186"/>
      <c r="F173" s="186"/>
      <c r="G173" s="187"/>
      <c r="H173" s="1001"/>
      <c r="I173" s="938">
        <f>SUM(J173:N173)</f>
        <v>100</v>
      </c>
      <c r="J173" s="193"/>
      <c r="K173" s="193"/>
      <c r="L173" s="193"/>
      <c r="M173" s="193">
        <v>100</v>
      </c>
      <c r="N173" s="194"/>
    </row>
    <row r="174" spans="1:16" s="121" customFormat="1" ht="22.5" customHeight="1">
      <c r="A174" s="984">
        <v>167</v>
      </c>
      <c r="B174" s="974"/>
      <c r="C174" s="184">
        <v>49</v>
      </c>
      <c r="D174" s="973" t="s">
        <v>82</v>
      </c>
      <c r="E174" s="186">
        <v>9943</v>
      </c>
      <c r="F174" s="186">
        <v>12000</v>
      </c>
      <c r="G174" s="187">
        <v>12000</v>
      </c>
      <c r="H174" s="1001" t="s">
        <v>25</v>
      </c>
      <c r="I174" s="938"/>
      <c r="J174" s="714"/>
      <c r="K174" s="714"/>
      <c r="L174" s="714"/>
      <c r="M174" s="714"/>
      <c r="N174" s="707"/>
      <c r="P174" s="958"/>
    </row>
    <row r="175" spans="1:14" s="10" customFormat="1" ht="18" customHeight="1">
      <c r="A175" s="984">
        <v>168</v>
      </c>
      <c r="B175" s="190"/>
      <c r="C175" s="191"/>
      <c r="D175" s="192" t="s">
        <v>336</v>
      </c>
      <c r="E175" s="186"/>
      <c r="F175" s="186"/>
      <c r="G175" s="187"/>
      <c r="H175" s="1001"/>
      <c r="I175" s="938">
        <f>SUM(J175:N175)</f>
        <v>0</v>
      </c>
      <c r="J175" s="193"/>
      <c r="K175" s="193"/>
      <c r="L175" s="193"/>
      <c r="M175" s="193"/>
      <c r="N175" s="194"/>
    </row>
    <row r="176" spans="1:16" s="121" customFormat="1" ht="22.5" customHeight="1">
      <c r="A176" s="984">
        <v>169</v>
      </c>
      <c r="B176" s="974"/>
      <c r="C176" s="184">
        <v>50</v>
      </c>
      <c r="D176" s="973" t="s">
        <v>315</v>
      </c>
      <c r="E176" s="186">
        <v>6000</v>
      </c>
      <c r="F176" s="186">
        <v>6000</v>
      </c>
      <c r="G176" s="187">
        <v>6000</v>
      </c>
      <c r="H176" s="1001" t="s">
        <v>24</v>
      </c>
      <c r="I176" s="938"/>
      <c r="J176" s="714"/>
      <c r="K176" s="714"/>
      <c r="L176" s="714"/>
      <c r="M176" s="714"/>
      <c r="N176" s="707"/>
      <c r="P176" s="958"/>
    </row>
    <row r="177" spans="1:14" s="10" customFormat="1" ht="18" customHeight="1">
      <c r="A177" s="984">
        <v>170</v>
      </c>
      <c r="B177" s="190"/>
      <c r="C177" s="191"/>
      <c r="D177" s="192" t="s">
        <v>336</v>
      </c>
      <c r="E177" s="186"/>
      <c r="F177" s="186"/>
      <c r="G177" s="187"/>
      <c r="H177" s="1001"/>
      <c r="I177" s="938">
        <f>SUM(J177:N177)</f>
        <v>6000</v>
      </c>
      <c r="J177" s="193"/>
      <c r="K177" s="193"/>
      <c r="L177" s="193">
        <v>6000</v>
      </c>
      <c r="M177" s="193"/>
      <c r="N177" s="194"/>
    </row>
    <row r="178" spans="1:16" s="121" customFormat="1" ht="22.5" customHeight="1">
      <c r="A178" s="984">
        <v>171</v>
      </c>
      <c r="B178" s="974"/>
      <c r="C178" s="184">
        <v>51</v>
      </c>
      <c r="D178" s="973" t="s">
        <v>333</v>
      </c>
      <c r="E178" s="186">
        <v>12000</v>
      </c>
      <c r="F178" s="186">
        <v>12000</v>
      </c>
      <c r="G178" s="187">
        <v>12000</v>
      </c>
      <c r="H178" s="1001" t="s">
        <v>24</v>
      </c>
      <c r="I178" s="938"/>
      <c r="J178" s="714"/>
      <c r="K178" s="714"/>
      <c r="L178" s="714"/>
      <c r="M178" s="714"/>
      <c r="N178" s="707"/>
      <c r="P178" s="958"/>
    </row>
    <row r="179" spans="1:14" s="10" customFormat="1" ht="18" customHeight="1">
      <c r="A179" s="984">
        <v>172</v>
      </c>
      <c r="B179" s="190"/>
      <c r="C179" s="191"/>
      <c r="D179" s="192" t="s">
        <v>336</v>
      </c>
      <c r="E179" s="186"/>
      <c r="F179" s="186"/>
      <c r="G179" s="187"/>
      <c r="H179" s="1001"/>
      <c r="I179" s="938">
        <f>SUM(J179:N179)</f>
        <v>12000</v>
      </c>
      <c r="J179" s="193"/>
      <c r="K179" s="193"/>
      <c r="L179" s="193"/>
      <c r="M179" s="193"/>
      <c r="N179" s="194">
        <v>12000</v>
      </c>
    </row>
    <row r="180" spans="1:16" s="121" customFormat="1" ht="22.5" customHeight="1">
      <c r="A180" s="984">
        <v>173</v>
      </c>
      <c r="B180" s="974"/>
      <c r="C180" s="184">
        <v>52</v>
      </c>
      <c r="D180" s="973" t="s">
        <v>83</v>
      </c>
      <c r="E180" s="186">
        <v>60000</v>
      </c>
      <c r="F180" s="186">
        <v>60000</v>
      </c>
      <c r="G180" s="187">
        <v>60000</v>
      </c>
      <c r="H180" s="1001" t="s">
        <v>24</v>
      </c>
      <c r="I180" s="938"/>
      <c r="J180" s="714"/>
      <c r="K180" s="714"/>
      <c r="L180" s="714"/>
      <c r="M180" s="714"/>
      <c r="N180" s="707"/>
      <c r="P180" s="958"/>
    </row>
    <row r="181" spans="1:14" s="10" customFormat="1" ht="18" customHeight="1">
      <c r="A181" s="984">
        <v>174</v>
      </c>
      <c r="B181" s="190"/>
      <c r="C181" s="191"/>
      <c r="D181" s="192" t="s">
        <v>336</v>
      </c>
      <c r="E181" s="186"/>
      <c r="F181" s="186"/>
      <c r="G181" s="187"/>
      <c r="H181" s="1001"/>
      <c r="I181" s="938">
        <f>SUM(J181:N181)</f>
        <v>60000</v>
      </c>
      <c r="J181" s="193"/>
      <c r="K181" s="193"/>
      <c r="L181" s="193"/>
      <c r="M181" s="193"/>
      <c r="N181" s="194">
        <v>60000</v>
      </c>
    </row>
    <row r="182" spans="1:16" s="121" customFormat="1" ht="22.5" customHeight="1">
      <c r="A182" s="984">
        <v>175</v>
      </c>
      <c r="B182" s="974"/>
      <c r="C182" s="184">
        <v>53</v>
      </c>
      <c r="D182" s="973" t="s">
        <v>658</v>
      </c>
      <c r="E182" s="186">
        <v>375475</v>
      </c>
      <c r="F182" s="186">
        <v>356958</v>
      </c>
      <c r="G182" s="187">
        <v>411191</v>
      </c>
      <c r="H182" s="1001" t="s">
        <v>24</v>
      </c>
      <c r="I182" s="938"/>
      <c r="J182" s="714"/>
      <c r="K182" s="714"/>
      <c r="L182" s="714"/>
      <c r="M182" s="714"/>
      <c r="N182" s="707"/>
      <c r="P182" s="958"/>
    </row>
    <row r="183" spans="1:14" s="10" customFormat="1" ht="18" customHeight="1">
      <c r="A183" s="984">
        <v>176</v>
      </c>
      <c r="B183" s="190"/>
      <c r="C183" s="191"/>
      <c r="D183" s="192" t="s">
        <v>336</v>
      </c>
      <c r="E183" s="186"/>
      <c r="F183" s="186"/>
      <c r="G183" s="187"/>
      <c r="H183" s="1001"/>
      <c r="I183" s="938">
        <f>SUM(J183:N183)</f>
        <v>401644</v>
      </c>
      <c r="J183" s="193"/>
      <c r="K183" s="193"/>
      <c r="L183" s="193"/>
      <c r="M183" s="193"/>
      <c r="N183" s="194">
        <v>401644</v>
      </c>
    </row>
    <row r="184" spans="1:16" s="121" customFormat="1" ht="22.5" customHeight="1">
      <c r="A184" s="984">
        <v>177</v>
      </c>
      <c r="B184" s="974"/>
      <c r="C184" s="184">
        <v>54</v>
      </c>
      <c r="D184" s="973" t="s">
        <v>84</v>
      </c>
      <c r="E184" s="186">
        <v>200934</v>
      </c>
      <c r="F184" s="186">
        <v>166585</v>
      </c>
      <c r="G184" s="187">
        <v>228274</v>
      </c>
      <c r="H184" s="1001" t="s">
        <v>24</v>
      </c>
      <c r="I184" s="938"/>
      <c r="J184" s="714"/>
      <c r="K184" s="714"/>
      <c r="L184" s="714"/>
      <c r="M184" s="714"/>
      <c r="N184" s="707"/>
      <c r="P184" s="958"/>
    </row>
    <row r="185" spans="1:14" s="10" customFormat="1" ht="18" customHeight="1">
      <c r="A185" s="984">
        <v>178</v>
      </c>
      <c r="B185" s="190"/>
      <c r="C185" s="191"/>
      <c r="D185" s="192" t="s">
        <v>336</v>
      </c>
      <c r="E185" s="186"/>
      <c r="F185" s="186"/>
      <c r="G185" s="187"/>
      <c r="H185" s="1001"/>
      <c r="I185" s="938">
        <f>SUM(J185:N185)</f>
        <v>0</v>
      </c>
      <c r="J185" s="193"/>
      <c r="K185" s="193"/>
      <c r="L185" s="193"/>
      <c r="M185" s="193"/>
      <c r="N185" s="194"/>
    </row>
    <row r="186" spans="1:16" s="121" customFormat="1" ht="22.5" customHeight="1">
      <c r="A186" s="984">
        <v>179</v>
      </c>
      <c r="B186" s="974"/>
      <c r="C186" s="184">
        <v>55</v>
      </c>
      <c r="D186" s="973" t="s">
        <v>446</v>
      </c>
      <c r="E186" s="186">
        <v>47940</v>
      </c>
      <c r="F186" s="186">
        <v>47940</v>
      </c>
      <c r="G186" s="187">
        <v>49641</v>
      </c>
      <c r="H186" s="1001" t="s">
        <v>24</v>
      </c>
      <c r="I186" s="938"/>
      <c r="J186" s="714"/>
      <c r="K186" s="714"/>
      <c r="L186" s="714"/>
      <c r="M186" s="714"/>
      <c r="N186" s="707"/>
      <c r="P186" s="958"/>
    </row>
    <row r="187" spans="1:14" s="10" customFormat="1" ht="18" customHeight="1">
      <c r="A187" s="984">
        <v>180</v>
      </c>
      <c r="B187" s="190"/>
      <c r="C187" s="191"/>
      <c r="D187" s="192" t="s">
        <v>336</v>
      </c>
      <c r="E187" s="186"/>
      <c r="F187" s="186"/>
      <c r="G187" s="187"/>
      <c r="H187" s="1001"/>
      <c r="I187" s="938">
        <f>SUM(J187:N187)</f>
        <v>68578</v>
      </c>
      <c r="J187" s="193"/>
      <c r="K187" s="193"/>
      <c r="L187" s="193">
        <v>68578</v>
      </c>
      <c r="M187" s="193"/>
      <c r="N187" s="194"/>
    </row>
    <row r="188" spans="1:14" s="10" customFormat="1" ht="22.5" customHeight="1">
      <c r="A188" s="984">
        <v>181</v>
      </c>
      <c r="B188" s="190"/>
      <c r="C188" s="184">
        <v>56</v>
      </c>
      <c r="D188" s="972" t="s">
        <v>580</v>
      </c>
      <c r="E188" s="186"/>
      <c r="F188" s="186">
        <v>3840</v>
      </c>
      <c r="G188" s="187">
        <v>3840</v>
      </c>
      <c r="H188" s="1001" t="s">
        <v>25</v>
      </c>
      <c r="I188" s="938"/>
      <c r="J188" s="193"/>
      <c r="K188" s="193"/>
      <c r="L188" s="193"/>
      <c r="M188" s="193"/>
      <c r="N188" s="194"/>
    </row>
    <row r="189" spans="1:14" s="10" customFormat="1" ht="18" customHeight="1">
      <c r="A189" s="984">
        <v>182</v>
      </c>
      <c r="B189" s="190"/>
      <c r="C189" s="191"/>
      <c r="D189" s="192" t="s">
        <v>336</v>
      </c>
      <c r="E189" s="186"/>
      <c r="F189" s="186"/>
      <c r="G189" s="187"/>
      <c r="H189" s="1001"/>
      <c r="I189" s="938">
        <f>SUM(J189:N189)</f>
        <v>3840</v>
      </c>
      <c r="J189" s="193"/>
      <c r="K189" s="193"/>
      <c r="L189" s="193">
        <v>3840</v>
      </c>
      <c r="M189" s="193"/>
      <c r="N189" s="194"/>
    </row>
    <row r="190" spans="1:14" s="10" customFormat="1" ht="22.5" customHeight="1">
      <c r="A190" s="984">
        <v>183</v>
      </c>
      <c r="B190" s="190"/>
      <c r="C190" s="184">
        <v>57</v>
      </c>
      <c r="D190" s="972" t="s">
        <v>581</v>
      </c>
      <c r="E190" s="186"/>
      <c r="F190" s="186">
        <v>4000</v>
      </c>
      <c r="G190" s="187">
        <v>2450</v>
      </c>
      <c r="H190" s="1001" t="s">
        <v>25</v>
      </c>
      <c r="I190" s="938"/>
      <c r="J190" s="193"/>
      <c r="K190" s="193"/>
      <c r="L190" s="193"/>
      <c r="M190" s="193"/>
      <c r="N190" s="194"/>
    </row>
    <row r="191" spans="1:14" s="10" customFormat="1" ht="18" customHeight="1">
      <c r="A191" s="984">
        <v>184</v>
      </c>
      <c r="B191" s="190"/>
      <c r="C191" s="191"/>
      <c r="D191" s="192" t="s">
        <v>336</v>
      </c>
      <c r="E191" s="186"/>
      <c r="F191" s="186"/>
      <c r="G191" s="187"/>
      <c r="H191" s="1001"/>
      <c r="I191" s="938">
        <f>SUM(J191:N191)</f>
        <v>4000</v>
      </c>
      <c r="J191" s="193"/>
      <c r="K191" s="193"/>
      <c r="L191" s="193"/>
      <c r="M191" s="193"/>
      <c r="N191" s="194">
        <v>4000</v>
      </c>
    </row>
    <row r="192" spans="1:16" s="3" customFormat="1" ht="22.5" customHeight="1">
      <c r="A192" s="984">
        <v>185</v>
      </c>
      <c r="B192" s="183"/>
      <c r="C192" s="184">
        <v>58</v>
      </c>
      <c r="D192" s="973" t="s">
        <v>85</v>
      </c>
      <c r="E192" s="186">
        <v>1700</v>
      </c>
      <c r="F192" s="186">
        <v>1700</v>
      </c>
      <c r="G192" s="187">
        <v>1700</v>
      </c>
      <c r="H192" s="1001" t="s">
        <v>25</v>
      </c>
      <c r="I192" s="938"/>
      <c r="J192" s="193"/>
      <c r="K192" s="193"/>
      <c r="L192" s="193"/>
      <c r="M192" s="193"/>
      <c r="N192" s="194"/>
      <c r="P192" s="10"/>
    </row>
    <row r="193" spans="1:14" s="10" customFormat="1" ht="18" customHeight="1">
      <c r="A193" s="984">
        <v>186</v>
      </c>
      <c r="B193" s="190"/>
      <c r="C193" s="191"/>
      <c r="D193" s="192" t="s">
        <v>336</v>
      </c>
      <c r="E193" s="186"/>
      <c r="F193" s="186"/>
      <c r="G193" s="187"/>
      <c r="H193" s="1001"/>
      <c r="I193" s="938">
        <f>SUM(J193:N193)</f>
        <v>1700</v>
      </c>
      <c r="J193" s="193"/>
      <c r="K193" s="193"/>
      <c r="L193" s="193">
        <v>1700</v>
      </c>
      <c r="M193" s="193"/>
      <c r="N193" s="194"/>
    </row>
    <row r="194" spans="1:16" s="3" customFormat="1" ht="22.5" customHeight="1">
      <c r="A194" s="984">
        <v>187</v>
      </c>
      <c r="B194" s="183"/>
      <c r="C194" s="184">
        <v>59</v>
      </c>
      <c r="D194" s="973" t="s">
        <v>540</v>
      </c>
      <c r="E194" s="186"/>
      <c r="F194" s="186">
        <v>1000</v>
      </c>
      <c r="G194" s="187">
        <v>2519</v>
      </c>
      <c r="H194" s="1001" t="s">
        <v>25</v>
      </c>
      <c r="I194" s="938"/>
      <c r="J194" s="193"/>
      <c r="K194" s="193"/>
      <c r="L194" s="193"/>
      <c r="M194" s="193"/>
      <c r="N194" s="194"/>
      <c r="P194" s="10"/>
    </row>
    <row r="195" spans="1:14" s="10" customFormat="1" ht="18" customHeight="1">
      <c r="A195" s="984">
        <v>188</v>
      </c>
      <c r="B195" s="190"/>
      <c r="C195" s="191"/>
      <c r="D195" s="192" t="s">
        <v>336</v>
      </c>
      <c r="E195" s="186"/>
      <c r="F195" s="186"/>
      <c r="G195" s="187"/>
      <c r="H195" s="1001"/>
      <c r="I195" s="938">
        <f>SUM(J195:N195)</f>
        <v>1000</v>
      </c>
      <c r="J195" s="193"/>
      <c r="K195" s="193"/>
      <c r="L195" s="193">
        <v>1000</v>
      </c>
      <c r="M195" s="193"/>
      <c r="N195" s="194"/>
    </row>
    <row r="196" spans="1:16" s="3" customFormat="1" ht="22.5" customHeight="1">
      <c r="A196" s="984">
        <v>189</v>
      </c>
      <c r="B196" s="183"/>
      <c r="C196" s="184">
        <v>60</v>
      </c>
      <c r="D196" s="973" t="s">
        <v>86</v>
      </c>
      <c r="E196" s="186">
        <v>1000</v>
      </c>
      <c r="F196" s="186">
        <v>1000</v>
      </c>
      <c r="G196" s="187">
        <v>1000</v>
      </c>
      <c r="H196" s="1001" t="s">
        <v>25</v>
      </c>
      <c r="I196" s="938"/>
      <c r="J196" s="193"/>
      <c r="K196" s="193"/>
      <c r="L196" s="193"/>
      <c r="M196" s="193"/>
      <c r="N196" s="194"/>
      <c r="P196" s="10"/>
    </row>
    <row r="197" spans="1:14" s="10" customFormat="1" ht="18" customHeight="1">
      <c r="A197" s="984">
        <v>190</v>
      </c>
      <c r="B197" s="190"/>
      <c r="C197" s="191"/>
      <c r="D197" s="192" t="s">
        <v>336</v>
      </c>
      <c r="E197" s="186"/>
      <c r="F197" s="186"/>
      <c r="G197" s="187"/>
      <c r="H197" s="1001"/>
      <c r="I197" s="938">
        <f>SUM(J197:N197)</f>
        <v>1000</v>
      </c>
      <c r="J197" s="193"/>
      <c r="K197" s="193"/>
      <c r="L197" s="193">
        <f>1500-500</f>
        <v>1000</v>
      </c>
      <c r="M197" s="193"/>
      <c r="N197" s="194"/>
    </row>
    <row r="198" spans="1:14" s="10" customFormat="1" ht="22.5" customHeight="1">
      <c r="A198" s="984">
        <v>191</v>
      </c>
      <c r="B198" s="190"/>
      <c r="C198" s="184">
        <v>61</v>
      </c>
      <c r="D198" s="973" t="s">
        <v>755</v>
      </c>
      <c r="E198" s="186"/>
      <c r="F198" s="186"/>
      <c r="G198" s="187">
        <v>2112</v>
      </c>
      <c r="H198" s="1001" t="s">
        <v>24</v>
      </c>
      <c r="I198" s="938"/>
      <c r="J198" s="193"/>
      <c r="K198" s="193"/>
      <c r="L198" s="193"/>
      <c r="M198" s="193"/>
      <c r="N198" s="194"/>
    </row>
    <row r="199" spans="1:14" s="10" customFormat="1" ht="18" customHeight="1">
      <c r="A199" s="984">
        <v>192</v>
      </c>
      <c r="B199" s="190"/>
      <c r="C199" s="191"/>
      <c r="D199" s="192" t="s">
        <v>336</v>
      </c>
      <c r="E199" s="186"/>
      <c r="F199" s="186"/>
      <c r="G199" s="187"/>
      <c r="H199" s="1001"/>
      <c r="I199" s="938">
        <f>SUM(J199:N199)</f>
        <v>2112</v>
      </c>
      <c r="J199" s="193"/>
      <c r="K199" s="193"/>
      <c r="L199" s="193">
        <v>2112</v>
      </c>
      <c r="M199" s="193"/>
      <c r="N199" s="194"/>
    </row>
    <row r="200" spans="1:16" s="3" customFormat="1" ht="22.5" customHeight="1">
      <c r="A200" s="984">
        <v>193</v>
      </c>
      <c r="B200" s="183"/>
      <c r="C200" s="184">
        <v>62</v>
      </c>
      <c r="D200" s="973" t="s">
        <v>87</v>
      </c>
      <c r="E200" s="186">
        <v>5000</v>
      </c>
      <c r="F200" s="186">
        <v>5500</v>
      </c>
      <c r="G200" s="187">
        <v>5500</v>
      </c>
      <c r="H200" s="1001" t="s">
        <v>24</v>
      </c>
      <c r="I200" s="938"/>
      <c r="J200" s="193"/>
      <c r="K200" s="193"/>
      <c r="L200" s="193"/>
      <c r="M200" s="193"/>
      <c r="N200" s="194"/>
      <c r="P200" s="10"/>
    </row>
    <row r="201" spans="1:14" s="10" customFormat="1" ht="18" customHeight="1">
      <c r="A201" s="984">
        <v>194</v>
      </c>
      <c r="B201" s="190"/>
      <c r="C201" s="191"/>
      <c r="D201" s="192" t="s">
        <v>336</v>
      </c>
      <c r="E201" s="186"/>
      <c r="F201" s="186"/>
      <c r="G201" s="187"/>
      <c r="H201" s="1001"/>
      <c r="I201" s="938">
        <f>SUM(J201:N201)</f>
        <v>5500</v>
      </c>
      <c r="J201" s="193"/>
      <c r="K201" s="193"/>
      <c r="L201" s="193">
        <v>5500</v>
      </c>
      <c r="M201" s="193"/>
      <c r="N201" s="194"/>
    </row>
    <row r="202" spans="1:16" s="3" customFormat="1" ht="22.5" customHeight="1">
      <c r="A202" s="984">
        <v>195</v>
      </c>
      <c r="B202" s="183"/>
      <c r="C202" s="184">
        <v>63</v>
      </c>
      <c r="D202" s="973" t="s">
        <v>88</v>
      </c>
      <c r="E202" s="186">
        <v>3300</v>
      </c>
      <c r="F202" s="186">
        <v>4800</v>
      </c>
      <c r="G202" s="187">
        <v>5100</v>
      </c>
      <c r="H202" s="1001" t="s">
        <v>24</v>
      </c>
      <c r="I202" s="938"/>
      <c r="J202" s="193"/>
      <c r="K202" s="193"/>
      <c r="L202" s="193"/>
      <c r="M202" s="193"/>
      <c r="N202" s="194"/>
      <c r="P202" s="10"/>
    </row>
    <row r="203" spans="1:14" s="10" customFormat="1" ht="18" customHeight="1">
      <c r="A203" s="984">
        <v>196</v>
      </c>
      <c r="B203" s="190"/>
      <c r="C203" s="191"/>
      <c r="D203" s="192" t="s">
        <v>336</v>
      </c>
      <c r="E203" s="186"/>
      <c r="F203" s="186"/>
      <c r="G203" s="187"/>
      <c r="H203" s="1001"/>
      <c r="I203" s="938">
        <f>SUM(J203:N203)</f>
        <v>4800</v>
      </c>
      <c r="J203" s="193"/>
      <c r="K203" s="193"/>
      <c r="L203" s="193">
        <v>4800</v>
      </c>
      <c r="M203" s="193"/>
      <c r="N203" s="194"/>
    </row>
    <row r="204" spans="1:16" s="3" customFormat="1" ht="22.5" customHeight="1">
      <c r="A204" s="984">
        <v>197</v>
      </c>
      <c r="B204" s="183"/>
      <c r="C204" s="184">
        <v>64</v>
      </c>
      <c r="D204" s="973" t="s">
        <v>89</v>
      </c>
      <c r="E204" s="186">
        <v>1131</v>
      </c>
      <c r="F204" s="186">
        <v>2525</v>
      </c>
      <c r="G204" s="187">
        <v>7188</v>
      </c>
      <c r="H204" s="1001" t="s">
        <v>25</v>
      </c>
      <c r="I204" s="938"/>
      <c r="J204" s="193"/>
      <c r="K204" s="193"/>
      <c r="L204" s="193"/>
      <c r="M204" s="193"/>
      <c r="N204" s="194"/>
      <c r="P204" s="10"/>
    </row>
    <row r="205" spans="1:14" s="10" customFormat="1" ht="18" customHeight="1">
      <c r="A205" s="984">
        <v>198</v>
      </c>
      <c r="B205" s="190"/>
      <c r="C205" s="191"/>
      <c r="D205" s="192" t="s">
        <v>336</v>
      </c>
      <c r="E205" s="186"/>
      <c r="F205" s="186"/>
      <c r="G205" s="187"/>
      <c r="H205" s="1001"/>
      <c r="I205" s="938">
        <f>SUM(J205:N205)</f>
        <v>2845</v>
      </c>
      <c r="J205" s="193"/>
      <c r="K205" s="193"/>
      <c r="L205" s="193">
        <v>2845</v>
      </c>
      <c r="M205" s="193"/>
      <c r="N205" s="194"/>
    </row>
    <row r="206" spans="1:16" s="3" customFormat="1" ht="22.5" customHeight="1">
      <c r="A206" s="984">
        <v>199</v>
      </c>
      <c r="B206" s="183"/>
      <c r="C206" s="184">
        <v>65</v>
      </c>
      <c r="D206" s="973" t="s">
        <v>90</v>
      </c>
      <c r="E206" s="186">
        <v>187389</v>
      </c>
      <c r="F206" s="186">
        <v>199934</v>
      </c>
      <c r="G206" s="187">
        <v>224070</v>
      </c>
      <c r="H206" s="1001" t="s">
        <v>24</v>
      </c>
      <c r="I206" s="938"/>
      <c r="J206" s="193"/>
      <c r="K206" s="193"/>
      <c r="L206" s="193"/>
      <c r="M206" s="193"/>
      <c r="N206" s="194"/>
      <c r="P206" s="10"/>
    </row>
    <row r="207" spans="1:14" s="10" customFormat="1" ht="18" customHeight="1">
      <c r="A207" s="984">
        <v>200</v>
      </c>
      <c r="B207" s="190"/>
      <c r="C207" s="191"/>
      <c r="D207" s="192" t="s">
        <v>336</v>
      </c>
      <c r="E207" s="186"/>
      <c r="F207" s="186"/>
      <c r="G207" s="187"/>
      <c r="H207" s="1001"/>
      <c r="I207" s="938">
        <f>SUM(J207:N207)</f>
        <v>218519</v>
      </c>
      <c r="J207" s="193">
        <v>127820</v>
      </c>
      <c r="K207" s="193">
        <v>24795</v>
      </c>
      <c r="L207" s="193">
        <v>65904</v>
      </c>
      <c r="M207" s="193"/>
      <c r="N207" s="194"/>
    </row>
    <row r="208" spans="1:14" s="10" customFormat="1" ht="22.5" customHeight="1">
      <c r="A208" s="984">
        <v>201</v>
      </c>
      <c r="B208" s="190"/>
      <c r="C208" s="184">
        <v>66</v>
      </c>
      <c r="D208" s="972" t="s">
        <v>541</v>
      </c>
      <c r="E208" s="186">
        <v>180</v>
      </c>
      <c r="F208" s="186">
        <v>180</v>
      </c>
      <c r="G208" s="187">
        <v>180</v>
      </c>
      <c r="H208" s="1001" t="s">
        <v>24</v>
      </c>
      <c r="I208" s="938"/>
      <c r="J208" s="193"/>
      <c r="K208" s="193"/>
      <c r="L208" s="193"/>
      <c r="M208" s="193"/>
      <c r="N208" s="194"/>
    </row>
    <row r="209" spans="1:14" s="10" customFormat="1" ht="18" customHeight="1">
      <c r="A209" s="984">
        <v>202</v>
      </c>
      <c r="B209" s="190"/>
      <c r="C209" s="191"/>
      <c r="D209" s="192" t="s">
        <v>336</v>
      </c>
      <c r="E209" s="186"/>
      <c r="F209" s="186"/>
      <c r="G209" s="187"/>
      <c r="H209" s="1001"/>
      <c r="I209" s="938">
        <f>SUM(J209:N209)</f>
        <v>180</v>
      </c>
      <c r="J209" s="193"/>
      <c r="K209" s="193"/>
      <c r="L209" s="193">
        <v>180</v>
      </c>
      <c r="M209" s="193"/>
      <c r="N209" s="194"/>
    </row>
    <row r="210" spans="1:16" s="3" customFormat="1" ht="22.5" customHeight="1">
      <c r="A210" s="984">
        <v>203</v>
      </c>
      <c r="B210" s="183"/>
      <c r="C210" s="184">
        <v>67</v>
      </c>
      <c r="D210" s="973" t="s">
        <v>91</v>
      </c>
      <c r="E210" s="186">
        <v>5111</v>
      </c>
      <c r="F210" s="186"/>
      <c r="G210" s="187">
        <v>91875</v>
      </c>
      <c r="H210" s="1001" t="s">
        <v>24</v>
      </c>
      <c r="I210" s="938"/>
      <c r="J210" s="193"/>
      <c r="K210" s="193"/>
      <c r="L210" s="193"/>
      <c r="M210" s="193"/>
      <c r="N210" s="194"/>
      <c r="P210" s="10"/>
    </row>
    <row r="211" spans="1:14" s="10" customFormat="1" ht="18" customHeight="1">
      <c r="A211" s="984">
        <v>204</v>
      </c>
      <c r="B211" s="214"/>
      <c r="C211" s="191"/>
      <c r="D211" s="192" t="s">
        <v>336</v>
      </c>
      <c r="E211" s="235"/>
      <c r="F211" s="235"/>
      <c r="G211" s="236"/>
      <c r="H211" s="1003"/>
      <c r="I211" s="938">
        <f>SUM(J211:N211)</f>
        <v>25000</v>
      </c>
      <c r="J211" s="234"/>
      <c r="K211" s="234"/>
      <c r="L211" s="234">
        <v>200</v>
      </c>
      <c r="M211" s="234"/>
      <c r="N211" s="243">
        <f>25000-200</f>
        <v>24800</v>
      </c>
    </row>
    <row r="212" spans="1:16" s="3" customFormat="1" ht="22.5" customHeight="1">
      <c r="A212" s="984">
        <v>205</v>
      </c>
      <c r="B212" s="183"/>
      <c r="C212" s="184">
        <v>68</v>
      </c>
      <c r="D212" s="973" t="s">
        <v>92</v>
      </c>
      <c r="E212" s="186">
        <v>101853</v>
      </c>
      <c r="F212" s="186">
        <v>36450</v>
      </c>
      <c r="G212" s="187">
        <v>140071</v>
      </c>
      <c r="H212" s="1001" t="s">
        <v>24</v>
      </c>
      <c r="I212" s="938"/>
      <c r="J212" s="193"/>
      <c r="K212" s="193"/>
      <c r="L212" s="193"/>
      <c r="M212" s="193"/>
      <c r="N212" s="194"/>
      <c r="P212" s="10"/>
    </row>
    <row r="213" spans="1:14" s="10" customFormat="1" ht="18" customHeight="1">
      <c r="A213" s="984">
        <v>206</v>
      </c>
      <c r="B213" s="190"/>
      <c r="C213" s="191"/>
      <c r="D213" s="192" t="s">
        <v>336</v>
      </c>
      <c r="E213" s="186"/>
      <c r="F213" s="186"/>
      <c r="G213" s="187"/>
      <c r="H213" s="1001"/>
      <c r="I213" s="938">
        <f>SUM(J213:N213)</f>
        <v>136877</v>
      </c>
      <c r="J213" s="193"/>
      <c r="K213" s="193"/>
      <c r="L213" s="193">
        <f>136877</f>
        <v>136877</v>
      </c>
      <c r="M213" s="193"/>
      <c r="N213" s="194"/>
    </row>
    <row r="214" spans="1:16" s="3" customFormat="1" ht="22.5" customHeight="1">
      <c r="A214" s="984">
        <v>207</v>
      </c>
      <c r="B214" s="183"/>
      <c r="C214" s="184">
        <v>69</v>
      </c>
      <c r="D214" s="973" t="s">
        <v>93</v>
      </c>
      <c r="E214" s="186">
        <v>17843</v>
      </c>
      <c r="F214" s="186">
        <v>16552</v>
      </c>
      <c r="G214" s="187">
        <v>16552</v>
      </c>
      <c r="H214" s="1001" t="s">
        <v>25</v>
      </c>
      <c r="I214" s="938"/>
      <c r="J214" s="193"/>
      <c r="K214" s="193"/>
      <c r="L214" s="193"/>
      <c r="M214" s="193"/>
      <c r="N214" s="194"/>
      <c r="P214" s="10"/>
    </row>
    <row r="215" spans="1:14" s="10" customFormat="1" ht="18" customHeight="1">
      <c r="A215" s="984">
        <v>208</v>
      </c>
      <c r="B215" s="190"/>
      <c r="C215" s="191"/>
      <c r="D215" s="192" t="s">
        <v>336</v>
      </c>
      <c r="E215" s="186"/>
      <c r="F215" s="186"/>
      <c r="G215" s="187"/>
      <c r="H215" s="1001"/>
      <c r="I215" s="938">
        <f>SUM(J215:N215)</f>
        <v>16687</v>
      </c>
      <c r="J215" s="193"/>
      <c r="K215" s="193"/>
      <c r="L215" s="193">
        <f>15187+500+1000</f>
        <v>16687</v>
      </c>
      <c r="M215" s="193"/>
      <c r="N215" s="194"/>
    </row>
    <row r="216" spans="1:14" s="10" customFormat="1" ht="22.5" customHeight="1">
      <c r="A216" s="984">
        <v>209</v>
      </c>
      <c r="B216" s="190"/>
      <c r="C216" s="184">
        <v>70</v>
      </c>
      <c r="D216" s="972" t="s">
        <v>542</v>
      </c>
      <c r="E216" s="186">
        <v>145261</v>
      </c>
      <c r="F216" s="186">
        <v>244205</v>
      </c>
      <c r="G216" s="187">
        <v>244205</v>
      </c>
      <c r="H216" s="1001" t="s">
        <v>24</v>
      </c>
      <c r="I216" s="938"/>
      <c r="J216" s="193"/>
      <c r="K216" s="193"/>
      <c r="L216" s="193"/>
      <c r="M216" s="193"/>
      <c r="N216" s="194"/>
    </row>
    <row r="217" spans="1:14" s="10" customFormat="1" ht="18" customHeight="1">
      <c r="A217" s="984">
        <v>210</v>
      </c>
      <c r="B217" s="190"/>
      <c r="C217" s="191"/>
      <c r="D217" s="192" t="s">
        <v>336</v>
      </c>
      <c r="E217" s="186"/>
      <c r="F217" s="186"/>
      <c r="G217" s="187"/>
      <c r="H217" s="1001"/>
      <c r="I217" s="938">
        <f>SUM(J217:N217)</f>
        <v>306766</v>
      </c>
      <c r="J217" s="193"/>
      <c r="K217" s="193"/>
      <c r="L217" s="193"/>
      <c r="M217" s="193"/>
      <c r="N217" s="194">
        <v>306766</v>
      </c>
    </row>
    <row r="218" spans="1:16" s="3" customFormat="1" ht="22.5" customHeight="1">
      <c r="A218" s="984">
        <v>211</v>
      </c>
      <c r="B218" s="183"/>
      <c r="C218" s="184">
        <v>71</v>
      </c>
      <c r="D218" s="973" t="s">
        <v>94</v>
      </c>
      <c r="E218" s="186">
        <v>2107</v>
      </c>
      <c r="F218" s="186">
        <v>3000</v>
      </c>
      <c r="G218" s="187">
        <v>6804</v>
      </c>
      <c r="H218" s="1001" t="s">
        <v>24</v>
      </c>
      <c r="I218" s="938"/>
      <c r="J218" s="193"/>
      <c r="K218" s="193"/>
      <c r="L218" s="193"/>
      <c r="M218" s="193"/>
      <c r="N218" s="194"/>
      <c r="P218" s="10"/>
    </row>
    <row r="219" spans="1:14" s="10" customFormat="1" ht="18" customHeight="1">
      <c r="A219" s="984">
        <v>212</v>
      </c>
      <c r="B219" s="190"/>
      <c r="C219" s="191"/>
      <c r="D219" s="192" t="s">
        <v>336</v>
      </c>
      <c r="E219" s="186"/>
      <c r="F219" s="186"/>
      <c r="G219" s="187"/>
      <c r="H219" s="1001"/>
      <c r="I219" s="938">
        <f>SUM(J219:N219)</f>
        <v>0</v>
      </c>
      <c r="J219" s="193"/>
      <c r="K219" s="193"/>
      <c r="L219" s="193"/>
      <c r="M219" s="193"/>
      <c r="N219" s="194"/>
    </row>
    <row r="220" spans="1:16" s="3" customFormat="1" ht="22.5" customHeight="1">
      <c r="A220" s="984">
        <v>213</v>
      </c>
      <c r="B220" s="183"/>
      <c r="C220" s="184">
        <v>72</v>
      </c>
      <c r="D220" s="973" t="s">
        <v>95</v>
      </c>
      <c r="E220" s="186">
        <v>4700</v>
      </c>
      <c r="F220" s="186">
        <v>5000</v>
      </c>
      <c r="G220" s="187">
        <v>5300</v>
      </c>
      <c r="H220" s="1001" t="s">
        <v>25</v>
      </c>
      <c r="I220" s="938"/>
      <c r="J220" s="193"/>
      <c r="K220" s="193"/>
      <c r="L220" s="193"/>
      <c r="M220" s="193"/>
      <c r="N220" s="194"/>
      <c r="P220" s="10"/>
    </row>
    <row r="221" spans="1:14" s="10" customFormat="1" ht="18" customHeight="1">
      <c r="A221" s="984">
        <v>214</v>
      </c>
      <c r="B221" s="190"/>
      <c r="C221" s="191"/>
      <c r="D221" s="192" t="s">
        <v>336</v>
      </c>
      <c r="E221" s="186"/>
      <c r="F221" s="186"/>
      <c r="G221" s="187"/>
      <c r="H221" s="1001"/>
      <c r="I221" s="938">
        <f>SUM(J221:N221)</f>
        <v>15000</v>
      </c>
      <c r="J221" s="193"/>
      <c r="K221" s="193"/>
      <c r="L221" s="193"/>
      <c r="M221" s="193"/>
      <c r="N221" s="194">
        <v>15000</v>
      </c>
    </row>
    <row r="222" spans="1:16" s="3" customFormat="1" ht="22.5" customHeight="1">
      <c r="A222" s="984">
        <v>215</v>
      </c>
      <c r="B222" s="183"/>
      <c r="C222" s="184">
        <v>73</v>
      </c>
      <c r="D222" s="979" t="s">
        <v>543</v>
      </c>
      <c r="E222" s="186">
        <v>401040</v>
      </c>
      <c r="F222" s="186">
        <v>280000</v>
      </c>
      <c r="G222" s="187">
        <v>362881</v>
      </c>
      <c r="H222" s="1001" t="s">
        <v>24</v>
      </c>
      <c r="I222" s="938"/>
      <c r="J222" s="193"/>
      <c r="K222" s="193"/>
      <c r="L222" s="193"/>
      <c r="M222" s="193"/>
      <c r="N222" s="194"/>
      <c r="P222" s="10"/>
    </row>
    <row r="223" spans="1:14" s="10" customFormat="1" ht="18" customHeight="1">
      <c r="A223" s="984">
        <v>216</v>
      </c>
      <c r="B223" s="190"/>
      <c r="C223" s="191"/>
      <c r="D223" s="192" t="s">
        <v>336</v>
      </c>
      <c r="E223" s="186"/>
      <c r="F223" s="186"/>
      <c r="G223" s="187"/>
      <c r="H223" s="1001"/>
      <c r="I223" s="938">
        <f>SUM(J223:N223)</f>
        <v>160000</v>
      </c>
      <c r="J223" s="193"/>
      <c r="K223" s="193"/>
      <c r="L223" s="193"/>
      <c r="M223" s="193"/>
      <c r="N223" s="194">
        <v>160000</v>
      </c>
    </row>
    <row r="224" spans="1:16" s="3" customFormat="1" ht="22.5" customHeight="1">
      <c r="A224" s="984">
        <v>217</v>
      </c>
      <c r="B224" s="183"/>
      <c r="C224" s="184">
        <v>74</v>
      </c>
      <c r="D224" s="973" t="s">
        <v>98</v>
      </c>
      <c r="E224" s="186">
        <v>65000</v>
      </c>
      <c r="F224" s="186">
        <v>70000</v>
      </c>
      <c r="G224" s="187">
        <v>74000</v>
      </c>
      <c r="H224" s="1001" t="s">
        <v>25</v>
      </c>
      <c r="I224" s="938"/>
      <c r="J224" s="193"/>
      <c r="K224" s="193"/>
      <c r="L224" s="193"/>
      <c r="M224" s="193"/>
      <c r="N224" s="194"/>
      <c r="P224" s="10"/>
    </row>
    <row r="225" spans="1:14" s="10" customFormat="1" ht="18" customHeight="1">
      <c r="A225" s="984">
        <v>218</v>
      </c>
      <c r="B225" s="190"/>
      <c r="C225" s="191"/>
      <c r="D225" s="192" t="s">
        <v>336</v>
      </c>
      <c r="E225" s="186"/>
      <c r="F225" s="186"/>
      <c r="G225" s="187"/>
      <c r="H225" s="1001"/>
      <c r="I225" s="938">
        <f>SUM(J225:N225)</f>
        <v>70000</v>
      </c>
      <c r="J225" s="193"/>
      <c r="K225" s="193"/>
      <c r="L225" s="193"/>
      <c r="M225" s="193"/>
      <c r="N225" s="194">
        <v>70000</v>
      </c>
    </row>
    <row r="226" spans="1:16" s="3" customFormat="1" ht="22.5" customHeight="1">
      <c r="A226" s="984">
        <v>219</v>
      </c>
      <c r="B226" s="183"/>
      <c r="C226" s="184">
        <v>75</v>
      </c>
      <c r="D226" s="973" t="s">
        <v>99</v>
      </c>
      <c r="E226" s="186">
        <v>88062</v>
      </c>
      <c r="F226" s="186">
        <v>100000</v>
      </c>
      <c r="G226" s="187">
        <v>100000</v>
      </c>
      <c r="H226" s="1001" t="s">
        <v>25</v>
      </c>
      <c r="I226" s="938"/>
      <c r="J226" s="193"/>
      <c r="K226" s="193"/>
      <c r="L226" s="193"/>
      <c r="M226" s="193"/>
      <c r="N226" s="194"/>
      <c r="P226" s="10"/>
    </row>
    <row r="227" spans="1:14" s="10" customFormat="1" ht="18" customHeight="1">
      <c r="A227" s="984">
        <v>220</v>
      </c>
      <c r="B227" s="190"/>
      <c r="C227" s="191"/>
      <c r="D227" s="192" t="s">
        <v>336</v>
      </c>
      <c r="E227" s="186"/>
      <c r="F227" s="186"/>
      <c r="G227" s="187"/>
      <c r="H227" s="1001"/>
      <c r="I227" s="938">
        <f>SUM(J227:N227)</f>
        <v>128000</v>
      </c>
      <c r="J227" s="193"/>
      <c r="K227" s="193"/>
      <c r="L227" s="193"/>
      <c r="M227" s="193"/>
      <c r="N227" s="194">
        <v>128000</v>
      </c>
    </row>
    <row r="228" spans="1:16" s="3" customFormat="1" ht="22.5" customHeight="1">
      <c r="A228" s="984">
        <v>221</v>
      </c>
      <c r="B228" s="183"/>
      <c r="C228" s="184">
        <v>76</v>
      </c>
      <c r="D228" s="973" t="s">
        <v>100</v>
      </c>
      <c r="E228" s="186">
        <v>27321</v>
      </c>
      <c r="F228" s="186"/>
      <c r="G228" s="187">
        <v>1697</v>
      </c>
      <c r="H228" s="1001" t="s">
        <v>25</v>
      </c>
      <c r="I228" s="938"/>
      <c r="J228" s="193"/>
      <c r="K228" s="193"/>
      <c r="L228" s="193"/>
      <c r="M228" s="193"/>
      <c r="N228" s="194"/>
      <c r="P228" s="10"/>
    </row>
    <row r="229" spans="1:14" s="10" customFormat="1" ht="18" customHeight="1">
      <c r="A229" s="984">
        <v>222</v>
      </c>
      <c r="B229" s="190"/>
      <c r="C229" s="191"/>
      <c r="D229" s="192" t="s">
        <v>336</v>
      </c>
      <c r="E229" s="186"/>
      <c r="F229" s="186"/>
      <c r="G229" s="187"/>
      <c r="H229" s="1001"/>
      <c r="I229" s="938">
        <f>SUM(J229:N229)</f>
        <v>0</v>
      </c>
      <c r="J229" s="193"/>
      <c r="K229" s="193"/>
      <c r="L229" s="193"/>
      <c r="M229" s="193"/>
      <c r="N229" s="194"/>
    </row>
    <row r="230" spans="1:16" s="3" customFormat="1" ht="22.5" customHeight="1">
      <c r="A230" s="984">
        <v>223</v>
      </c>
      <c r="B230" s="183"/>
      <c r="C230" s="184">
        <v>77</v>
      </c>
      <c r="D230" s="973" t="s">
        <v>101</v>
      </c>
      <c r="E230" s="186">
        <v>19605</v>
      </c>
      <c r="F230" s="186">
        <v>22000</v>
      </c>
      <c r="G230" s="187">
        <v>23261</v>
      </c>
      <c r="H230" s="1001" t="s">
        <v>25</v>
      </c>
      <c r="I230" s="938"/>
      <c r="J230" s="193"/>
      <c r="K230" s="193"/>
      <c r="L230" s="193"/>
      <c r="M230" s="193"/>
      <c r="N230" s="194"/>
      <c r="P230" s="10"/>
    </row>
    <row r="231" spans="1:14" s="10" customFormat="1" ht="18" customHeight="1">
      <c r="A231" s="984">
        <v>224</v>
      </c>
      <c r="B231" s="190"/>
      <c r="C231" s="191"/>
      <c r="D231" s="192" t="s">
        <v>336</v>
      </c>
      <c r="E231" s="186"/>
      <c r="F231" s="186"/>
      <c r="G231" s="187"/>
      <c r="H231" s="1001"/>
      <c r="I231" s="938">
        <f>SUM(J231:N231)</f>
        <v>22000</v>
      </c>
      <c r="J231" s="193"/>
      <c r="K231" s="193"/>
      <c r="L231" s="193">
        <v>22000</v>
      </c>
      <c r="M231" s="193"/>
      <c r="N231" s="194"/>
    </row>
    <row r="232" spans="1:16" s="3" customFormat="1" ht="22.5" customHeight="1">
      <c r="A232" s="984">
        <v>225</v>
      </c>
      <c r="B232" s="183"/>
      <c r="C232" s="184">
        <v>78</v>
      </c>
      <c r="D232" s="973" t="s">
        <v>102</v>
      </c>
      <c r="E232" s="186">
        <v>35620</v>
      </c>
      <c r="F232" s="186">
        <v>38324</v>
      </c>
      <c r="G232" s="187">
        <v>38324</v>
      </c>
      <c r="H232" s="1001" t="s">
        <v>25</v>
      </c>
      <c r="I232" s="938"/>
      <c r="J232" s="193"/>
      <c r="K232" s="193"/>
      <c r="L232" s="193"/>
      <c r="M232" s="193"/>
      <c r="N232" s="194"/>
      <c r="P232" s="10"/>
    </row>
    <row r="233" spans="1:14" s="10" customFormat="1" ht="18" customHeight="1">
      <c r="A233" s="984">
        <v>226</v>
      </c>
      <c r="B233" s="190"/>
      <c r="C233" s="191"/>
      <c r="D233" s="192" t="s">
        <v>336</v>
      </c>
      <c r="E233" s="186"/>
      <c r="F233" s="186"/>
      <c r="G233" s="187"/>
      <c r="H233" s="1001"/>
      <c r="I233" s="938">
        <f>SUM(J233:N233)</f>
        <v>19000</v>
      </c>
      <c r="J233" s="193"/>
      <c r="K233" s="193"/>
      <c r="L233" s="193">
        <v>19000</v>
      </c>
      <c r="M233" s="193"/>
      <c r="N233" s="194"/>
    </row>
    <row r="234" spans="1:14" s="10" customFormat="1" ht="30">
      <c r="A234" s="984">
        <v>227</v>
      </c>
      <c r="B234" s="190"/>
      <c r="C234" s="921">
        <v>79</v>
      </c>
      <c r="D234" s="972" t="s">
        <v>688</v>
      </c>
      <c r="E234" s="186"/>
      <c r="F234" s="186">
        <v>6000</v>
      </c>
      <c r="G234" s="187">
        <v>6000</v>
      </c>
      <c r="H234" s="1001" t="s">
        <v>25</v>
      </c>
      <c r="I234" s="938"/>
      <c r="J234" s="193"/>
      <c r="K234" s="193"/>
      <c r="L234" s="193"/>
      <c r="M234" s="193"/>
      <c r="N234" s="194"/>
    </row>
    <row r="235" spans="1:14" s="10" customFormat="1" ht="18" customHeight="1">
      <c r="A235" s="984">
        <v>228</v>
      </c>
      <c r="B235" s="190"/>
      <c r="C235" s="191"/>
      <c r="D235" s="192" t="s">
        <v>336</v>
      </c>
      <c r="E235" s="186"/>
      <c r="F235" s="186"/>
      <c r="G235" s="187"/>
      <c r="H235" s="1001"/>
      <c r="I235" s="938">
        <f>SUM(J235:N235)</f>
        <v>0</v>
      </c>
      <c r="J235" s="193"/>
      <c r="K235" s="193"/>
      <c r="L235" s="193"/>
      <c r="M235" s="193"/>
      <c r="N235" s="194"/>
    </row>
    <row r="236" spans="1:14" s="10" customFormat="1" ht="22.5" customHeight="1">
      <c r="A236" s="984">
        <v>229</v>
      </c>
      <c r="B236" s="190"/>
      <c r="C236" s="184">
        <v>80</v>
      </c>
      <c r="D236" s="972" t="s">
        <v>582</v>
      </c>
      <c r="E236" s="186"/>
      <c r="F236" s="186">
        <v>1500</v>
      </c>
      <c r="G236" s="187">
        <v>2000</v>
      </c>
      <c r="H236" s="1001" t="s">
        <v>25</v>
      </c>
      <c r="I236" s="938"/>
      <c r="J236" s="193"/>
      <c r="K236" s="193"/>
      <c r="L236" s="193"/>
      <c r="M236" s="193"/>
      <c r="N236" s="194"/>
    </row>
    <row r="237" spans="1:14" s="10" customFormat="1" ht="18" customHeight="1">
      <c r="A237" s="984">
        <v>230</v>
      </c>
      <c r="B237" s="190"/>
      <c r="C237" s="191"/>
      <c r="D237" s="192" t="s">
        <v>336</v>
      </c>
      <c r="E237" s="186"/>
      <c r="F237" s="186"/>
      <c r="G237" s="187"/>
      <c r="H237" s="1001"/>
      <c r="I237" s="938">
        <f>SUM(J237:N237)</f>
        <v>0</v>
      </c>
      <c r="J237" s="193"/>
      <c r="K237" s="193"/>
      <c r="L237" s="193"/>
      <c r="M237" s="193"/>
      <c r="N237" s="194"/>
    </row>
    <row r="238" spans="1:16" s="3" customFormat="1" ht="22.5" customHeight="1">
      <c r="A238" s="984">
        <v>231</v>
      </c>
      <c r="B238" s="183"/>
      <c r="C238" s="184">
        <v>81</v>
      </c>
      <c r="D238" s="973" t="s">
        <v>275</v>
      </c>
      <c r="E238" s="186">
        <v>38100</v>
      </c>
      <c r="F238" s="186">
        <v>38100</v>
      </c>
      <c r="G238" s="187">
        <v>38100</v>
      </c>
      <c r="H238" s="1001" t="s">
        <v>25</v>
      </c>
      <c r="I238" s="938"/>
      <c r="J238" s="193"/>
      <c r="K238" s="193"/>
      <c r="L238" s="193"/>
      <c r="M238" s="193"/>
      <c r="N238" s="194"/>
      <c r="P238" s="10"/>
    </row>
    <row r="239" spans="1:14" s="10" customFormat="1" ht="18" customHeight="1">
      <c r="A239" s="984">
        <v>232</v>
      </c>
      <c r="B239" s="190"/>
      <c r="C239" s="191"/>
      <c r="D239" s="192" t="s">
        <v>336</v>
      </c>
      <c r="E239" s="186"/>
      <c r="F239" s="186"/>
      <c r="G239" s="187"/>
      <c r="H239" s="1001"/>
      <c r="I239" s="938">
        <f>SUM(J239:N239)</f>
        <v>38100</v>
      </c>
      <c r="J239" s="193"/>
      <c r="K239" s="193"/>
      <c r="L239" s="193">
        <v>38100</v>
      </c>
      <c r="M239" s="193"/>
      <c r="N239" s="194"/>
    </row>
    <row r="240" spans="1:16" s="3" customFormat="1" ht="22.5" customHeight="1">
      <c r="A240" s="984">
        <v>233</v>
      </c>
      <c r="B240" s="183"/>
      <c r="C240" s="184">
        <v>82</v>
      </c>
      <c r="D240" s="973" t="s">
        <v>103</v>
      </c>
      <c r="E240" s="186">
        <v>60629</v>
      </c>
      <c r="F240" s="186">
        <v>61200</v>
      </c>
      <c r="G240" s="187">
        <v>63200</v>
      </c>
      <c r="H240" s="1001" t="s">
        <v>25</v>
      </c>
      <c r="I240" s="938"/>
      <c r="J240" s="193"/>
      <c r="K240" s="193"/>
      <c r="L240" s="193"/>
      <c r="M240" s="193"/>
      <c r="N240" s="194"/>
      <c r="P240" s="10"/>
    </row>
    <row r="241" spans="1:14" s="10" customFormat="1" ht="18" customHeight="1">
      <c r="A241" s="984">
        <v>234</v>
      </c>
      <c r="B241" s="190"/>
      <c r="C241" s="191"/>
      <c r="D241" s="192" t="s">
        <v>336</v>
      </c>
      <c r="E241" s="186"/>
      <c r="F241" s="186"/>
      <c r="G241" s="187"/>
      <c r="H241" s="1001"/>
      <c r="I241" s="938">
        <f>SUM(J241:N241)</f>
        <v>78055</v>
      </c>
      <c r="J241" s="193"/>
      <c r="K241" s="193"/>
      <c r="L241" s="193">
        <f>69800+8255</f>
        <v>78055</v>
      </c>
      <c r="M241" s="193"/>
      <c r="N241" s="194"/>
    </row>
    <row r="242" spans="1:16" s="3" customFormat="1" ht="22.5" customHeight="1">
      <c r="A242" s="984">
        <v>235</v>
      </c>
      <c r="B242" s="183"/>
      <c r="C242" s="184">
        <v>83</v>
      </c>
      <c r="D242" s="973" t="s">
        <v>104</v>
      </c>
      <c r="E242" s="186">
        <v>33741</v>
      </c>
      <c r="F242" s="186">
        <v>34150</v>
      </c>
      <c r="G242" s="187">
        <v>34150</v>
      </c>
      <c r="H242" s="1001" t="s">
        <v>25</v>
      </c>
      <c r="I242" s="938"/>
      <c r="J242" s="193"/>
      <c r="K242" s="193"/>
      <c r="L242" s="193"/>
      <c r="M242" s="193"/>
      <c r="N242" s="194"/>
      <c r="P242" s="10"/>
    </row>
    <row r="243" spans="1:14" s="10" customFormat="1" ht="18" customHeight="1">
      <c r="A243" s="984">
        <v>236</v>
      </c>
      <c r="B243" s="190"/>
      <c r="C243" s="191"/>
      <c r="D243" s="192" t="s">
        <v>336</v>
      </c>
      <c r="E243" s="186"/>
      <c r="F243" s="186"/>
      <c r="G243" s="187"/>
      <c r="H243" s="1001"/>
      <c r="I243" s="938">
        <f>SUM(J243:N243)</f>
        <v>38847</v>
      </c>
      <c r="J243" s="193"/>
      <c r="K243" s="193"/>
      <c r="L243" s="193">
        <f>34150+4697</f>
        <v>38847</v>
      </c>
      <c r="M243" s="193"/>
      <c r="N243" s="194"/>
    </row>
    <row r="244" spans="1:16" s="3" customFormat="1" ht="22.5" customHeight="1">
      <c r="A244" s="984">
        <v>237</v>
      </c>
      <c r="B244" s="183"/>
      <c r="C244" s="184">
        <v>84</v>
      </c>
      <c r="D244" s="980" t="s">
        <v>352</v>
      </c>
      <c r="E244" s="186">
        <v>2949</v>
      </c>
      <c r="F244" s="186">
        <v>5000</v>
      </c>
      <c r="G244" s="187">
        <v>6052</v>
      </c>
      <c r="H244" s="1001" t="s">
        <v>25</v>
      </c>
      <c r="I244" s="938"/>
      <c r="J244" s="193"/>
      <c r="K244" s="193"/>
      <c r="L244" s="193"/>
      <c r="M244" s="193"/>
      <c r="N244" s="194"/>
      <c r="P244" s="10"/>
    </row>
    <row r="245" spans="1:14" s="10" customFormat="1" ht="18" customHeight="1">
      <c r="A245" s="984">
        <v>238</v>
      </c>
      <c r="B245" s="190"/>
      <c r="C245" s="191"/>
      <c r="D245" s="192" t="s">
        <v>336</v>
      </c>
      <c r="E245" s="186"/>
      <c r="F245" s="186"/>
      <c r="G245" s="187"/>
      <c r="H245" s="1001"/>
      <c r="I245" s="938">
        <f>SUM(J245:N245)</f>
        <v>7500</v>
      </c>
      <c r="J245" s="193"/>
      <c r="K245" s="193"/>
      <c r="L245" s="193">
        <v>7500</v>
      </c>
      <c r="M245" s="193"/>
      <c r="N245" s="194"/>
    </row>
    <row r="246" spans="1:16" s="3" customFormat="1" ht="22.5" customHeight="1">
      <c r="A246" s="984">
        <v>239</v>
      </c>
      <c r="B246" s="183"/>
      <c r="C246" s="184">
        <v>85</v>
      </c>
      <c r="D246" s="973" t="s">
        <v>105</v>
      </c>
      <c r="E246" s="186">
        <v>650</v>
      </c>
      <c r="F246" s="186"/>
      <c r="G246" s="187"/>
      <c r="H246" s="1001" t="s">
        <v>25</v>
      </c>
      <c r="I246" s="938"/>
      <c r="J246" s="193"/>
      <c r="K246" s="193"/>
      <c r="L246" s="193"/>
      <c r="M246" s="193"/>
      <c r="N246" s="194"/>
      <c r="P246" s="10"/>
    </row>
    <row r="247" spans="1:14" s="10" customFormat="1" ht="18" customHeight="1">
      <c r="A247" s="984">
        <v>240</v>
      </c>
      <c r="B247" s="190"/>
      <c r="C247" s="191"/>
      <c r="D247" s="192" t="s">
        <v>336</v>
      </c>
      <c r="E247" s="186"/>
      <c r="F247" s="186"/>
      <c r="G247" s="187"/>
      <c r="H247" s="1001"/>
      <c r="I247" s="938">
        <f>SUM(J247:N247)</f>
        <v>1500</v>
      </c>
      <c r="J247" s="193"/>
      <c r="K247" s="193"/>
      <c r="L247" s="193">
        <v>1500</v>
      </c>
      <c r="M247" s="193"/>
      <c r="N247" s="194"/>
    </row>
    <row r="248" spans="1:14" s="10" customFormat="1" ht="22.5" customHeight="1">
      <c r="A248" s="984">
        <v>241</v>
      </c>
      <c r="B248" s="190"/>
      <c r="C248" s="184">
        <v>86</v>
      </c>
      <c r="D248" s="972" t="s">
        <v>583</v>
      </c>
      <c r="E248" s="186"/>
      <c r="F248" s="186">
        <v>20000</v>
      </c>
      <c r="G248" s="187">
        <v>43429</v>
      </c>
      <c r="H248" s="1001" t="s">
        <v>25</v>
      </c>
      <c r="I248" s="938"/>
      <c r="J248" s="193"/>
      <c r="K248" s="193"/>
      <c r="L248" s="193"/>
      <c r="M248" s="193"/>
      <c r="N248" s="194"/>
    </row>
    <row r="249" spans="1:14" s="10" customFormat="1" ht="18" customHeight="1">
      <c r="A249" s="984">
        <v>242</v>
      </c>
      <c r="B249" s="190"/>
      <c r="C249" s="191"/>
      <c r="D249" s="192" t="s">
        <v>336</v>
      </c>
      <c r="E249" s="186"/>
      <c r="F249" s="186"/>
      <c r="G249" s="187"/>
      <c r="H249" s="1001"/>
      <c r="I249" s="938">
        <f>SUM(J249:N249)</f>
        <v>0</v>
      </c>
      <c r="J249" s="193"/>
      <c r="K249" s="193"/>
      <c r="L249" s="193"/>
      <c r="M249" s="193"/>
      <c r="N249" s="194"/>
    </row>
    <row r="250" spans="1:14" s="10" customFormat="1" ht="22.5" customHeight="1">
      <c r="A250" s="984">
        <v>243</v>
      </c>
      <c r="B250" s="190"/>
      <c r="C250" s="184">
        <v>87</v>
      </c>
      <c r="D250" s="972" t="s">
        <v>585</v>
      </c>
      <c r="E250" s="186"/>
      <c r="F250" s="186">
        <v>3000</v>
      </c>
      <c r="G250" s="187">
        <v>2555</v>
      </c>
      <c r="H250" s="1001" t="s">
        <v>25</v>
      </c>
      <c r="I250" s="938"/>
      <c r="J250" s="193"/>
      <c r="K250" s="193"/>
      <c r="L250" s="193"/>
      <c r="M250" s="193"/>
      <c r="N250" s="194"/>
    </row>
    <row r="251" spans="1:14" s="10" customFormat="1" ht="18" customHeight="1">
      <c r="A251" s="984">
        <v>244</v>
      </c>
      <c r="B251" s="190"/>
      <c r="C251" s="191"/>
      <c r="D251" s="192" t="s">
        <v>336</v>
      </c>
      <c r="E251" s="186"/>
      <c r="F251" s="186"/>
      <c r="G251" s="187"/>
      <c r="H251" s="1001"/>
      <c r="I251" s="938">
        <f>SUM(J251:N251)</f>
        <v>0</v>
      </c>
      <c r="J251" s="193"/>
      <c r="K251" s="193"/>
      <c r="L251" s="193"/>
      <c r="M251" s="193"/>
      <c r="N251" s="194"/>
    </row>
    <row r="252" spans="1:14" s="10" customFormat="1" ht="22.5" customHeight="1">
      <c r="A252" s="984">
        <v>245</v>
      </c>
      <c r="B252" s="190"/>
      <c r="C252" s="184">
        <v>88</v>
      </c>
      <c r="D252" s="973" t="s">
        <v>69</v>
      </c>
      <c r="E252" s="186">
        <v>1336</v>
      </c>
      <c r="F252" s="186">
        <v>2000</v>
      </c>
      <c r="G252" s="187">
        <v>2209</v>
      </c>
      <c r="H252" s="1003" t="s">
        <v>25</v>
      </c>
      <c r="I252" s="939"/>
      <c r="J252" s="197"/>
      <c r="K252" s="197"/>
      <c r="L252" s="197"/>
      <c r="M252" s="197"/>
      <c r="N252" s="198"/>
    </row>
    <row r="253" spans="1:14" s="10" customFormat="1" ht="18" customHeight="1">
      <c r="A253" s="984">
        <v>246</v>
      </c>
      <c r="B253" s="190"/>
      <c r="C253" s="191"/>
      <c r="D253" s="192" t="s">
        <v>336</v>
      </c>
      <c r="E253" s="186"/>
      <c r="F253" s="186"/>
      <c r="G253" s="187"/>
      <c r="H253" s="1001"/>
      <c r="I253" s="938">
        <f>SUM(J253:N253)</f>
        <v>4000</v>
      </c>
      <c r="J253" s="193"/>
      <c r="K253" s="193"/>
      <c r="L253" s="193"/>
      <c r="M253" s="193"/>
      <c r="N253" s="194">
        <v>4000</v>
      </c>
    </row>
    <row r="254" spans="1:16" s="3" customFormat="1" ht="22.5" customHeight="1">
      <c r="A254" s="984">
        <v>247</v>
      </c>
      <c r="B254" s="183"/>
      <c r="C254" s="184">
        <v>89</v>
      </c>
      <c r="D254" s="973" t="s">
        <v>106</v>
      </c>
      <c r="E254" s="186"/>
      <c r="F254" s="186">
        <v>1000</v>
      </c>
      <c r="G254" s="187">
        <v>6239</v>
      </c>
      <c r="H254" s="1001" t="s">
        <v>24</v>
      </c>
      <c r="I254" s="938"/>
      <c r="J254" s="193"/>
      <c r="K254" s="193"/>
      <c r="L254" s="193"/>
      <c r="M254" s="193"/>
      <c r="N254" s="194"/>
      <c r="P254" s="10"/>
    </row>
    <row r="255" spans="1:14" s="10" customFormat="1" ht="18" customHeight="1">
      <c r="A255" s="984">
        <v>248</v>
      </c>
      <c r="B255" s="190"/>
      <c r="C255" s="191"/>
      <c r="D255" s="192" t="s">
        <v>336</v>
      </c>
      <c r="E255" s="186"/>
      <c r="F255" s="186"/>
      <c r="G255" s="187"/>
      <c r="H255" s="1001"/>
      <c r="I255" s="938">
        <f>SUM(J255:N255)</f>
        <v>500</v>
      </c>
      <c r="J255" s="193"/>
      <c r="K255" s="193"/>
      <c r="L255" s="193">
        <v>500</v>
      </c>
      <c r="M255" s="193"/>
      <c r="N255" s="194"/>
    </row>
    <row r="256" spans="1:16" s="3" customFormat="1" ht="22.5" customHeight="1">
      <c r="A256" s="984">
        <v>249</v>
      </c>
      <c r="B256" s="183"/>
      <c r="C256" s="184">
        <v>90</v>
      </c>
      <c r="D256" s="973" t="s">
        <v>107</v>
      </c>
      <c r="E256" s="186">
        <v>1371</v>
      </c>
      <c r="F256" s="186">
        <v>3100</v>
      </c>
      <c r="G256" s="187">
        <v>5785</v>
      </c>
      <c r="H256" s="1001" t="s">
        <v>24</v>
      </c>
      <c r="I256" s="938"/>
      <c r="J256" s="193"/>
      <c r="K256" s="193"/>
      <c r="L256" s="193"/>
      <c r="M256" s="193"/>
      <c r="N256" s="194"/>
      <c r="P256" s="10"/>
    </row>
    <row r="257" spans="1:14" s="10" customFormat="1" ht="18" customHeight="1">
      <c r="A257" s="984">
        <v>250</v>
      </c>
      <c r="B257" s="190"/>
      <c r="C257" s="191"/>
      <c r="D257" s="192" t="s">
        <v>336</v>
      </c>
      <c r="E257" s="186"/>
      <c r="F257" s="186"/>
      <c r="G257" s="187"/>
      <c r="H257" s="1001"/>
      <c r="I257" s="938">
        <f>SUM(J257:N257)</f>
        <v>2100</v>
      </c>
      <c r="J257" s="193"/>
      <c r="K257" s="193">
        <v>100</v>
      </c>
      <c r="L257" s="193">
        <v>2000</v>
      </c>
      <c r="M257" s="193"/>
      <c r="N257" s="194"/>
    </row>
    <row r="258" spans="1:14" s="10" customFormat="1" ht="22.5" customHeight="1">
      <c r="A258" s="984">
        <v>251</v>
      </c>
      <c r="B258" s="190"/>
      <c r="C258" s="184">
        <v>91</v>
      </c>
      <c r="D258" s="973" t="s">
        <v>621</v>
      </c>
      <c r="E258" s="186"/>
      <c r="F258" s="186"/>
      <c r="G258" s="187">
        <v>4700</v>
      </c>
      <c r="H258" s="1001" t="s">
        <v>25</v>
      </c>
      <c r="I258" s="938"/>
      <c r="J258" s="193"/>
      <c r="K258" s="193"/>
      <c r="L258" s="193"/>
      <c r="M258" s="193"/>
      <c r="N258" s="194"/>
    </row>
    <row r="259" spans="1:14" s="10" customFormat="1" ht="18" customHeight="1">
      <c r="A259" s="984">
        <v>252</v>
      </c>
      <c r="B259" s="190"/>
      <c r="C259" s="191"/>
      <c r="D259" s="192" t="s">
        <v>336</v>
      </c>
      <c r="E259" s="186"/>
      <c r="F259" s="186"/>
      <c r="G259" s="187"/>
      <c r="H259" s="1001"/>
      <c r="I259" s="938">
        <f>SUM(J259:N259)</f>
        <v>0</v>
      </c>
      <c r="J259" s="193"/>
      <c r="K259" s="193"/>
      <c r="L259" s="193"/>
      <c r="M259" s="193"/>
      <c r="N259" s="194"/>
    </row>
    <row r="260" spans="1:14" s="10" customFormat="1" ht="22.5" customHeight="1">
      <c r="A260" s="984">
        <v>253</v>
      </c>
      <c r="B260" s="190"/>
      <c r="C260" s="184">
        <v>92</v>
      </c>
      <c r="D260" s="972" t="s">
        <v>586</v>
      </c>
      <c r="E260" s="186"/>
      <c r="F260" s="186">
        <v>5000</v>
      </c>
      <c r="G260" s="187">
        <v>5000</v>
      </c>
      <c r="H260" s="1001" t="s">
        <v>25</v>
      </c>
      <c r="I260" s="938"/>
      <c r="J260" s="193"/>
      <c r="K260" s="193"/>
      <c r="L260" s="193"/>
      <c r="M260" s="193"/>
      <c r="N260" s="194"/>
    </row>
    <row r="261" spans="1:14" s="10" customFormat="1" ht="18" customHeight="1">
      <c r="A261" s="984">
        <v>254</v>
      </c>
      <c r="B261" s="190"/>
      <c r="C261" s="191"/>
      <c r="D261" s="192" t="s">
        <v>336</v>
      </c>
      <c r="E261" s="186"/>
      <c r="F261" s="186"/>
      <c r="G261" s="187"/>
      <c r="H261" s="1001"/>
      <c r="I261" s="938">
        <f>SUM(J261:N261)</f>
        <v>0</v>
      </c>
      <c r="J261" s="193"/>
      <c r="K261" s="193"/>
      <c r="L261" s="193"/>
      <c r="M261" s="193"/>
      <c r="N261" s="194"/>
    </row>
    <row r="262" spans="1:16" s="3" customFormat="1" ht="22.5" customHeight="1">
      <c r="A262" s="984">
        <v>255</v>
      </c>
      <c r="B262" s="183"/>
      <c r="C262" s="184">
        <v>93</v>
      </c>
      <c r="D262" s="973" t="s">
        <v>659</v>
      </c>
      <c r="E262" s="186">
        <v>100173</v>
      </c>
      <c r="F262" s="186">
        <v>150000</v>
      </c>
      <c r="G262" s="187">
        <v>229073</v>
      </c>
      <c r="H262" s="1001" t="s">
        <v>24</v>
      </c>
      <c r="I262" s="938"/>
      <c r="J262" s="193"/>
      <c r="K262" s="193"/>
      <c r="L262" s="193"/>
      <c r="M262" s="193"/>
      <c r="N262" s="194"/>
      <c r="P262" s="10"/>
    </row>
    <row r="263" spans="1:14" s="10" customFormat="1" ht="18" customHeight="1">
      <c r="A263" s="984">
        <v>256</v>
      </c>
      <c r="B263" s="190"/>
      <c r="C263" s="191"/>
      <c r="D263" s="192" t="s">
        <v>336</v>
      </c>
      <c r="E263" s="186"/>
      <c r="F263" s="186"/>
      <c r="G263" s="187"/>
      <c r="H263" s="1001"/>
      <c r="I263" s="938">
        <f>SUM(J263:N263)</f>
        <v>160000</v>
      </c>
      <c r="J263" s="193"/>
      <c r="K263" s="193"/>
      <c r="L263" s="193">
        <v>160000</v>
      </c>
      <c r="M263" s="193"/>
      <c r="N263" s="194"/>
    </row>
    <row r="264" spans="1:16" s="3" customFormat="1" ht="22.5" customHeight="1">
      <c r="A264" s="984">
        <v>257</v>
      </c>
      <c r="B264" s="183"/>
      <c r="C264" s="184">
        <v>94</v>
      </c>
      <c r="D264" s="973" t="s">
        <v>96</v>
      </c>
      <c r="E264" s="208"/>
      <c r="F264" s="208"/>
      <c r="G264" s="209"/>
      <c r="H264" s="1001" t="s">
        <v>24</v>
      </c>
      <c r="I264" s="938"/>
      <c r="J264" s="193"/>
      <c r="K264" s="193"/>
      <c r="L264" s="193"/>
      <c r="M264" s="193"/>
      <c r="N264" s="194"/>
      <c r="P264" s="10"/>
    </row>
    <row r="265" spans="1:14" s="10" customFormat="1" ht="18" customHeight="1">
      <c r="A265" s="984">
        <v>258</v>
      </c>
      <c r="B265" s="190"/>
      <c r="C265" s="191"/>
      <c r="D265" s="192" t="s">
        <v>336</v>
      </c>
      <c r="E265" s="186">
        <v>32577</v>
      </c>
      <c r="F265" s="186">
        <v>47000</v>
      </c>
      <c r="G265" s="187">
        <v>53690</v>
      </c>
      <c r="H265" s="1001"/>
      <c r="I265" s="938">
        <f>SUM(J265:N265)</f>
        <v>49000</v>
      </c>
      <c r="J265" s="193"/>
      <c r="K265" s="193"/>
      <c r="L265" s="193">
        <v>49000</v>
      </c>
      <c r="M265" s="193"/>
      <c r="N265" s="194"/>
    </row>
    <row r="266" spans="1:16" s="3" customFormat="1" ht="22.5" customHeight="1">
      <c r="A266" s="984">
        <v>259</v>
      </c>
      <c r="B266" s="183"/>
      <c r="C266" s="184">
        <v>95</v>
      </c>
      <c r="D266" s="973" t="s">
        <v>97</v>
      </c>
      <c r="E266" s="186"/>
      <c r="F266" s="186"/>
      <c r="G266" s="187"/>
      <c r="H266" s="1001" t="s">
        <v>24</v>
      </c>
      <c r="I266" s="938"/>
      <c r="J266" s="193"/>
      <c r="K266" s="193"/>
      <c r="L266" s="193"/>
      <c r="M266" s="193"/>
      <c r="N266" s="194"/>
      <c r="P266" s="10"/>
    </row>
    <row r="267" spans="1:14" s="10" customFormat="1" ht="18" customHeight="1">
      <c r="A267" s="984">
        <v>260</v>
      </c>
      <c r="B267" s="190"/>
      <c r="C267" s="191"/>
      <c r="D267" s="192" t="s">
        <v>336</v>
      </c>
      <c r="E267" s="186">
        <v>10066</v>
      </c>
      <c r="F267" s="186">
        <v>4833</v>
      </c>
      <c r="G267" s="187">
        <v>15004</v>
      </c>
      <c r="H267" s="1001"/>
      <c r="I267" s="938">
        <f>SUM(J267:N267)</f>
        <v>2000</v>
      </c>
      <c r="J267" s="193"/>
      <c r="K267" s="193"/>
      <c r="L267" s="193">
        <v>2000</v>
      </c>
      <c r="M267" s="193"/>
      <c r="N267" s="194"/>
    </row>
    <row r="268" spans="1:14" s="3" customFormat="1" ht="22.5" customHeight="1">
      <c r="A268" s="984">
        <v>261</v>
      </c>
      <c r="B268" s="183"/>
      <c r="C268" s="184">
        <v>96</v>
      </c>
      <c r="D268" s="973" t="s">
        <v>765</v>
      </c>
      <c r="E268" s="186"/>
      <c r="F268" s="186"/>
      <c r="G268" s="187"/>
      <c r="H268" s="1001" t="s">
        <v>24</v>
      </c>
      <c r="I268" s="938"/>
      <c r="J268" s="193"/>
      <c r="K268" s="193"/>
      <c r="L268" s="193"/>
      <c r="M268" s="193"/>
      <c r="N268" s="194"/>
    </row>
    <row r="269" spans="1:14" s="10" customFormat="1" ht="18" customHeight="1">
      <c r="A269" s="984">
        <v>262</v>
      </c>
      <c r="B269" s="190"/>
      <c r="C269" s="191"/>
      <c r="D269" s="192" t="s">
        <v>336</v>
      </c>
      <c r="E269" s="186"/>
      <c r="F269" s="186"/>
      <c r="G269" s="187">
        <v>200</v>
      </c>
      <c r="H269" s="1001"/>
      <c r="I269" s="938">
        <f>SUM(J269:N269)</f>
        <v>0</v>
      </c>
      <c r="J269" s="193"/>
      <c r="K269" s="193"/>
      <c r="L269" s="193"/>
      <c r="M269" s="193"/>
      <c r="N269" s="194"/>
    </row>
    <row r="270" spans="1:14" s="3" customFormat="1" ht="22.5" customHeight="1">
      <c r="A270" s="984">
        <v>263</v>
      </c>
      <c r="B270" s="183"/>
      <c r="C270" s="184">
        <v>97</v>
      </c>
      <c r="D270" s="973" t="s">
        <v>756</v>
      </c>
      <c r="E270" s="186"/>
      <c r="F270" s="186"/>
      <c r="G270" s="187"/>
      <c r="H270" s="1001" t="s">
        <v>24</v>
      </c>
      <c r="I270" s="938"/>
      <c r="J270" s="193"/>
      <c r="K270" s="193"/>
      <c r="L270" s="193"/>
      <c r="M270" s="193"/>
      <c r="N270" s="194"/>
    </row>
    <row r="271" spans="1:14" s="10" customFormat="1" ht="18" customHeight="1">
      <c r="A271" s="984">
        <v>264</v>
      </c>
      <c r="B271" s="190"/>
      <c r="C271" s="191"/>
      <c r="D271" s="192" t="s">
        <v>336</v>
      </c>
      <c r="E271" s="186"/>
      <c r="F271" s="186"/>
      <c r="G271" s="187"/>
      <c r="H271" s="1001"/>
      <c r="I271" s="938">
        <f>SUM(J271:N271)</f>
        <v>835195</v>
      </c>
      <c r="J271" s="193"/>
      <c r="K271" s="193"/>
      <c r="L271" s="193">
        <v>835195</v>
      </c>
      <c r="M271" s="193"/>
      <c r="N271" s="194"/>
    </row>
    <row r="272" spans="1:14" s="3" customFormat="1" ht="22.5" customHeight="1">
      <c r="A272" s="984">
        <v>265</v>
      </c>
      <c r="B272" s="183"/>
      <c r="C272" s="184">
        <v>98</v>
      </c>
      <c r="D272" s="973" t="s">
        <v>758</v>
      </c>
      <c r="E272" s="186"/>
      <c r="F272" s="186"/>
      <c r="G272" s="187"/>
      <c r="H272" s="1001" t="s">
        <v>25</v>
      </c>
      <c r="I272" s="938"/>
      <c r="J272" s="193"/>
      <c r="K272" s="193"/>
      <c r="L272" s="193"/>
      <c r="M272" s="193"/>
      <c r="N272" s="194"/>
    </row>
    <row r="273" spans="1:14" s="10" customFormat="1" ht="18" customHeight="1">
      <c r="A273" s="984">
        <v>266</v>
      </c>
      <c r="B273" s="190"/>
      <c r="C273" s="191"/>
      <c r="D273" s="192" t="s">
        <v>336</v>
      </c>
      <c r="E273" s="186"/>
      <c r="F273" s="186"/>
      <c r="G273" s="187"/>
      <c r="H273" s="1001"/>
      <c r="I273" s="938">
        <f>SUM(J273:N273)</f>
        <v>56013</v>
      </c>
      <c r="J273" s="193"/>
      <c r="K273" s="193"/>
      <c r="L273" s="193">
        <v>56013</v>
      </c>
      <c r="M273" s="193"/>
      <c r="N273" s="194"/>
    </row>
    <row r="274" spans="1:16" s="3" customFormat="1" ht="22.5" customHeight="1">
      <c r="A274" s="984">
        <v>267</v>
      </c>
      <c r="B274" s="183"/>
      <c r="C274" s="184"/>
      <c r="D274" s="532" t="s">
        <v>329</v>
      </c>
      <c r="E274" s="186"/>
      <c r="F274" s="186"/>
      <c r="G274" s="187"/>
      <c r="H274" s="1001"/>
      <c r="I274" s="939"/>
      <c r="J274" s="197"/>
      <c r="K274" s="197"/>
      <c r="L274" s="197"/>
      <c r="M274" s="197"/>
      <c r="N274" s="198"/>
      <c r="O274" s="10"/>
      <c r="P274" s="10"/>
    </row>
    <row r="275" spans="1:16" s="3" customFormat="1" ht="22.5" customHeight="1">
      <c r="A275" s="984">
        <v>268</v>
      </c>
      <c r="B275" s="183"/>
      <c r="C275" s="184">
        <v>99</v>
      </c>
      <c r="D275" s="222" t="s">
        <v>8</v>
      </c>
      <c r="E275" s="186">
        <v>301060</v>
      </c>
      <c r="F275" s="186">
        <v>270000</v>
      </c>
      <c r="G275" s="187">
        <v>281661</v>
      </c>
      <c r="H275" s="1001" t="s">
        <v>24</v>
      </c>
      <c r="I275" s="938"/>
      <c r="J275" s="193"/>
      <c r="K275" s="193"/>
      <c r="L275" s="193"/>
      <c r="M275" s="193"/>
      <c r="N275" s="194"/>
      <c r="P275" s="10"/>
    </row>
    <row r="276" spans="1:14" s="10" customFormat="1" ht="18" customHeight="1">
      <c r="A276" s="984">
        <v>269</v>
      </c>
      <c r="B276" s="190"/>
      <c r="C276" s="191"/>
      <c r="D276" s="211" t="s">
        <v>336</v>
      </c>
      <c r="E276" s="186"/>
      <c r="F276" s="186"/>
      <c r="G276" s="187"/>
      <c r="H276" s="1001"/>
      <c r="I276" s="938">
        <f>SUM(J276:N276)</f>
        <v>280000</v>
      </c>
      <c r="J276" s="193"/>
      <c r="K276" s="193"/>
      <c r="L276" s="193"/>
      <c r="M276" s="193"/>
      <c r="N276" s="194">
        <v>280000</v>
      </c>
    </row>
    <row r="277" spans="1:16" s="3" customFormat="1" ht="22.5" customHeight="1">
      <c r="A277" s="984">
        <v>270</v>
      </c>
      <c r="B277" s="183"/>
      <c r="C277" s="184">
        <v>100</v>
      </c>
      <c r="D277" s="222" t="s">
        <v>328</v>
      </c>
      <c r="E277" s="186">
        <v>48000</v>
      </c>
      <c r="F277" s="186">
        <v>50000</v>
      </c>
      <c r="G277" s="187">
        <v>52000</v>
      </c>
      <c r="H277" s="1001" t="s">
        <v>24</v>
      </c>
      <c r="I277" s="938"/>
      <c r="J277" s="193"/>
      <c r="K277" s="193"/>
      <c r="L277" s="193"/>
      <c r="M277" s="193"/>
      <c r="N277" s="194"/>
      <c r="P277" s="10"/>
    </row>
    <row r="278" spans="1:14" s="10" customFormat="1" ht="18" customHeight="1">
      <c r="A278" s="984">
        <v>271</v>
      </c>
      <c r="B278" s="190"/>
      <c r="C278" s="191"/>
      <c r="D278" s="211" t="s">
        <v>336</v>
      </c>
      <c r="E278" s="186"/>
      <c r="F278" s="186"/>
      <c r="G278" s="187"/>
      <c r="H278" s="1001"/>
      <c r="I278" s="938">
        <f>SUM(J278:N278)</f>
        <v>54053</v>
      </c>
      <c r="J278" s="193"/>
      <c r="K278" s="193"/>
      <c r="L278" s="193"/>
      <c r="M278" s="193"/>
      <c r="N278" s="194">
        <v>54053</v>
      </c>
    </row>
    <row r="279" spans="1:16" s="3" customFormat="1" ht="22.5" customHeight="1">
      <c r="A279" s="984">
        <v>272</v>
      </c>
      <c r="B279" s="183"/>
      <c r="C279" s="184">
        <v>101</v>
      </c>
      <c r="D279" s="222" t="s">
        <v>9</v>
      </c>
      <c r="E279" s="186">
        <v>285720</v>
      </c>
      <c r="F279" s="186">
        <v>288725</v>
      </c>
      <c r="G279" s="187">
        <v>289144</v>
      </c>
      <c r="H279" s="1001" t="s">
        <v>24</v>
      </c>
      <c r="I279" s="938"/>
      <c r="J279" s="193"/>
      <c r="K279" s="193"/>
      <c r="L279" s="193"/>
      <c r="M279" s="193"/>
      <c r="N279" s="194"/>
      <c r="P279" s="10"/>
    </row>
    <row r="280" spans="1:14" s="10" customFormat="1" ht="18" customHeight="1">
      <c r="A280" s="984">
        <v>273</v>
      </c>
      <c r="B280" s="190"/>
      <c r="C280" s="191"/>
      <c r="D280" s="211" t="s">
        <v>336</v>
      </c>
      <c r="E280" s="186"/>
      <c r="F280" s="186"/>
      <c r="G280" s="187"/>
      <c r="H280" s="1001"/>
      <c r="I280" s="938">
        <f>SUM(J280:N280)</f>
        <v>298908</v>
      </c>
      <c r="J280" s="193"/>
      <c r="K280" s="193"/>
      <c r="L280" s="193"/>
      <c r="M280" s="193"/>
      <c r="N280" s="194">
        <v>298908</v>
      </c>
    </row>
    <row r="281" spans="1:16" s="3" customFormat="1" ht="22.5" customHeight="1">
      <c r="A281" s="984">
        <v>274</v>
      </c>
      <c r="B281" s="183"/>
      <c r="C281" s="184">
        <v>102</v>
      </c>
      <c r="D281" s="222" t="s">
        <v>7</v>
      </c>
      <c r="E281" s="186">
        <v>15053</v>
      </c>
      <c r="F281" s="186">
        <v>21000</v>
      </c>
      <c r="G281" s="187">
        <v>21682</v>
      </c>
      <c r="H281" s="1001" t="s">
        <v>24</v>
      </c>
      <c r="I281" s="938"/>
      <c r="J281" s="193"/>
      <c r="K281" s="193"/>
      <c r="L281" s="193"/>
      <c r="M281" s="193"/>
      <c r="N281" s="194"/>
      <c r="P281" s="10"/>
    </row>
    <row r="282" spans="1:14" s="10" customFormat="1" ht="18" customHeight="1">
      <c r="A282" s="984">
        <v>275</v>
      </c>
      <c r="B282" s="190"/>
      <c r="C282" s="191"/>
      <c r="D282" s="211" t="s">
        <v>336</v>
      </c>
      <c r="E282" s="186"/>
      <c r="F282" s="186"/>
      <c r="G282" s="187"/>
      <c r="H282" s="1001"/>
      <c r="I282" s="938">
        <f>SUM(J282:N282)</f>
        <v>43000</v>
      </c>
      <c r="J282" s="193"/>
      <c r="K282" s="193"/>
      <c r="L282" s="193"/>
      <c r="M282" s="193"/>
      <c r="N282" s="194">
        <v>43000</v>
      </c>
    </row>
    <row r="283" spans="1:16" s="3" customFormat="1" ht="22.5" customHeight="1">
      <c r="A283" s="984">
        <v>276</v>
      </c>
      <c r="B283" s="183"/>
      <c r="C283" s="184"/>
      <c r="D283" s="532" t="s">
        <v>330</v>
      </c>
      <c r="E283" s="186"/>
      <c r="F283" s="186"/>
      <c r="G283" s="187"/>
      <c r="H283" s="1001"/>
      <c r="I283" s="939"/>
      <c r="J283" s="197"/>
      <c r="K283" s="197"/>
      <c r="L283" s="197"/>
      <c r="M283" s="197"/>
      <c r="N283" s="198"/>
      <c r="O283" s="10"/>
      <c r="P283" s="10"/>
    </row>
    <row r="284" spans="1:16" s="3" customFormat="1" ht="22.5" customHeight="1">
      <c r="A284" s="984">
        <v>277</v>
      </c>
      <c r="B284" s="183"/>
      <c r="C284" s="184">
        <v>103</v>
      </c>
      <c r="D284" s="222" t="s">
        <v>331</v>
      </c>
      <c r="E284" s="186">
        <v>326893</v>
      </c>
      <c r="F284" s="186">
        <v>186000</v>
      </c>
      <c r="G284" s="187">
        <v>184823</v>
      </c>
      <c r="H284" s="1001" t="s">
        <v>24</v>
      </c>
      <c r="I284" s="938"/>
      <c r="J284" s="193"/>
      <c r="K284" s="193"/>
      <c r="L284" s="193"/>
      <c r="M284" s="193"/>
      <c r="N284" s="194"/>
      <c r="P284" s="10"/>
    </row>
    <row r="285" spans="1:14" s="10" customFormat="1" ht="18" customHeight="1">
      <c r="A285" s="984">
        <v>278</v>
      </c>
      <c r="B285" s="190"/>
      <c r="C285" s="191"/>
      <c r="D285" s="211" t="s">
        <v>336</v>
      </c>
      <c r="E285" s="186"/>
      <c r="F285" s="186"/>
      <c r="G285" s="187"/>
      <c r="H285" s="1001"/>
      <c r="I285" s="938">
        <f>SUM(J285:N285)</f>
        <v>171000</v>
      </c>
      <c r="J285" s="193"/>
      <c r="K285" s="193"/>
      <c r="L285" s="193">
        <v>136000</v>
      </c>
      <c r="M285" s="193"/>
      <c r="N285" s="194">
        <v>35000</v>
      </c>
    </row>
    <row r="286" spans="1:16" s="3" customFormat="1" ht="22.5" customHeight="1">
      <c r="A286" s="984">
        <v>279</v>
      </c>
      <c r="B286" s="183"/>
      <c r="C286" s="184">
        <v>104</v>
      </c>
      <c r="D286" s="222" t="s">
        <v>332</v>
      </c>
      <c r="E286" s="186">
        <v>175000</v>
      </c>
      <c r="F286" s="186">
        <v>180000</v>
      </c>
      <c r="G286" s="187">
        <v>180000</v>
      </c>
      <c r="H286" s="1001" t="s">
        <v>24</v>
      </c>
      <c r="I286" s="938"/>
      <c r="J286" s="193"/>
      <c r="K286" s="193"/>
      <c r="L286" s="193"/>
      <c r="M286" s="193"/>
      <c r="N286" s="194"/>
      <c r="P286" s="10"/>
    </row>
    <row r="287" spans="1:14" s="10" customFormat="1" ht="18" customHeight="1">
      <c r="A287" s="984">
        <v>280</v>
      </c>
      <c r="B287" s="190"/>
      <c r="C287" s="191"/>
      <c r="D287" s="211" t="s">
        <v>336</v>
      </c>
      <c r="E287" s="186"/>
      <c r="F287" s="186"/>
      <c r="G287" s="187"/>
      <c r="H287" s="1001"/>
      <c r="I287" s="938">
        <f>SUM(J287:N287)</f>
        <v>180000</v>
      </c>
      <c r="J287" s="193"/>
      <c r="K287" s="193"/>
      <c r="L287" s="193"/>
      <c r="M287" s="193"/>
      <c r="N287" s="194">
        <v>180000</v>
      </c>
    </row>
    <row r="288" spans="1:14" s="10" customFormat="1" ht="22.5" customHeight="1">
      <c r="A288" s="984">
        <v>281</v>
      </c>
      <c r="B288" s="190"/>
      <c r="C288" s="184">
        <v>105</v>
      </c>
      <c r="D288" s="972" t="s">
        <v>587</v>
      </c>
      <c r="E288" s="186"/>
      <c r="F288" s="186">
        <v>42559</v>
      </c>
      <c r="G288" s="187">
        <v>39359</v>
      </c>
      <c r="H288" s="1001" t="s">
        <v>25</v>
      </c>
      <c r="I288" s="938"/>
      <c r="J288" s="193"/>
      <c r="K288" s="193"/>
      <c r="L288" s="193"/>
      <c r="M288" s="193"/>
      <c r="N288" s="194"/>
    </row>
    <row r="289" spans="1:14" s="10" customFormat="1" ht="18" customHeight="1">
      <c r="A289" s="984">
        <v>282</v>
      </c>
      <c r="B289" s="190"/>
      <c r="C289" s="191"/>
      <c r="D289" s="192" t="s">
        <v>336</v>
      </c>
      <c r="E289" s="186"/>
      <c r="F289" s="186"/>
      <c r="G289" s="187"/>
      <c r="H289" s="1001"/>
      <c r="I289" s="938">
        <f>SUM(J289:N289)</f>
        <v>0</v>
      </c>
      <c r="J289" s="193"/>
      <c r="K289" s="193"/>
      <c r="L289" s="193"/>
      <c r="M289" s="193"/>
      <c r="N289" s="194"/>
    </row>
    <row r="290" spans="1:16" s="3" customFormat="1" ht="22.5" customHeight="1">
      <c r="A290" s="984">
        <v>283</v>
      </c>
      <c r="B290" s="183"/>
      <c r="C290" s="184">
        <v>106</v>
      </c>
      <c r="D290" s="973" t="s">
        <v>108</v>
      </c>
      <c r="E290" s="186">
        <v>13000</v>
      </c>
      <c r="F290" s="186">
        <v>20000</v>
      </c>
      <c r="G290" s="187">
        <v>27000</v>
      </c>
      <c r="H290" s="1001" t="s">
        <v>24</v>
      </c>
      <c r="I290" s="938"/>
      <c r="J290" s="193"/>
      <c r="K290" s="193"/>
      <c r="L290" s="193"/>
      <c r="M290" s="193"/>
      <c r="N290" s="194"/>
      <c r="P290" s="10"/>
    </row>
    <row r="291" spans="1:14" s="10" customFormat="1" ht="18" customHeight="1">
      <c r="A291" s="984">
        <v>284</v>
      </c>
      <c r="B291" s="190"/>
      <c r="C291" s="191"/>
      <c r="D291" s="192" t="s">
        <v>336</v>
      </c>
      <c r="E291" s="186"/>
      <c r="F291" s="186"/>
      <c r="G291" s="187"/>
      <c r="H291" s="1001"/>
      <c r="I291" s="938">
        <f>SUM(J291:N291)</f>
        <v>20000</v>
      </c>
      <c r="J291" s="193"/>
      <c r="K291" s="193"/>
      <c r="L291" s="193">
        <v>20000</v>
      </c>
      <c r="M291" s="193"/>
      <c r="N291" s="194"/>
    </row>
    <row r="292" spans="1:16" s="3" customFormat="1" ht="22.5" customHeight="1">
      <c r="A292" s="984">
        <v>285</v>
      </c>
      <c r="B292" s="183"/>
      <c r="C292" s="184">
        <v>107</v>
      </c>
      <c r="D292" s="973" t="s">
        <v>109</v>
      </c>
      <c r="E292" s="186">
        <v>1000</v>
      </c>
      <c r="F292" s="186">
        <v>1000</v>
      </c>
      <c r="G292" s="187">
        <v>1000</v>
      </c>
      <c r="H292" s="1001" t="s">
        <v>24</v>
      </c>
      <c r="I292" s="938"/>
      <c r="J292" s="193"/>
      <c r="K292" s="193"/>
      <c r="L292" s="193"/>
      <c r="M292" s="193"/>
      <c r="N292" s="194"/>
      <c r="P292" s="10"/>
    </row>
    <row r="293" spans="1:14" s="10" customFormat="1" ht="18" customHeight="1">
      <c r="A293" s="984">
        <v>286</v>
      </c>
      <c r="B293" s="190"/>
      <c r="C293" s="191"/>
      <c r="D293" s="192" t="s">
        <v>336</v>
      </c>
      <c r="E293" s="186"/>
      <c r="F293" s="186"/>
      <c r="G293" s="187"/>
      <c r="H293" s="1001"/>
      <c r="I293" s="938">
        <f>SUM(J293:N293)</f>
        <v>1000</v>
      </c>
      <c r="J293" s="193"/>
      <c r="K293" s="193"/>
      <c r="L293" s="193">
        <v>1000</v>
      </c>
      <c r="M293" s="193"/>
      <c r="N293" s="194"/>
    </row>
    <row r="294" spans="1:16" s="3" customFormat="1" ht="22.5" customHeight="1">
      <c r="A294" s="984">
        <v>287</v>
      </c>
      <c r="B294" s="183"/>
      <c r="C294" s="184">
        <v>108</v>
      </c>
      <c r="D294" s="973" t="s">
        <v>110</v>
      </c>
      <c r="E294" s="186">
        <v>1845</v>
      </c>
      <c r="F294" s="186">
        <v>5000</v>
      </c>
      <c r="G294" s="187">
        <v>13765</v>
      </c>
      <c r="H294" s="1001" t="s">
        <v>24</v>
      </c>
      <c r="I294" s="938"/>
      <c r="J294" s="193"/>
      <c r="K294" s="193"/>
      <c r="L294" s="193"/>
      <c r="M294" s="193"/>
      <c r="N294" s="194"/>
      <c r="P294" s="10"/>
    </row>
    <row r="295" spans="1:14" s="10" customFormat="1" ht="18" customHeight="1">
      <c r="A295" s="984">
        <v>288</v>
      </c>
      <c r="B295" s="190"/>
      <c r="C295" s="191"/>
      <c r="D295" s="192" t="s">
        <v>336</v>
      </c>
      <c r="E295" s="186"/>
      <c r="F295" s="186"/>
      <c r="G295" s="187"/>
      <c r="H295" s="1001"/>
      <c r="I295" s="938">
        <f>SUM(J295:N295)</f>
        <v>5000</v>
      </c>
      <c r="J295" s="193"/>
      <c r="K295" s="193"/>
      <c r="L295" s="193">
        <v>5000</v>
      </c>
      <c r="M295" s="193"/>
      <c r="N295" s="194"/>
    </row>
    <row r="296" spans="1:16" s="3" customFormat="1" ht="22.5" customHeight="1">
      <c r="A296" s="984">
        <v>289</v>
      </c>
      <c r="B296" s="183"/>
      <c r="C296" s="184">
        <v>109</v>
      </c>
      <c r="D296" s="973" t="s">
        <v>111</v>
      </c>
      <c r="E296" s="186">
        <v>12578</v>
      </c>
      <c r="F296" s="186">
        <v>16000</v>
      </c>
      <c r="G296" s="187">
        <v>39525</v>
      </c>
      <c r="H296" s="1001" t="s">
        <v>24</v>
      </c>
      <c r="I296" s="938"/>
      <c r="J296" s="193"/>
      <c r="K296" s="193"/>
      <c r="L296" s="193"/>
      <c r="M296" s="193"/>
      <c r="N296" s="194"/>
      <c r="P296" s="10"/>
    </row>
    <row r="297" spans="1:14" s="10" customFormat="1" ht="18" customHeight="1">
      <c r="A297" s="984">
        <v>290</v>
      </c>
      <c r="B297" s="190"/>
      <c r="C297" s="191"/>
      <c r="D297" s="192" t="s">
        <v>336</v>
      </c>
      <c r="E297" s="186"/>
      <c r="F297" s="186"/>
      <c r="G297" s="187"/>
      <c r="H297" s="1001"/>
      <c r="I297" s="938">
        <f>SUM(J297:N297)</f>
        <v>20000</v>
      </c>
      <c r="J297" s="193"/>
      <c r="K297" s="193"/>
      <c r="L297" s="193">
        <v>20000</v>
      </c>
      <c r="M297" s="193"/>
      <c r="N297" s="194"/>
    </row>
    <row r="298" spans="1:16" s="3" customFormat="1" ht="22.5" customHeight="1">
      <c r="A298" s="984">
        <v>291</v>
      </c>
      <c r="B298" s="183"/>
      <c r="C298" s="184">
        <v>110</v>
      </c>
      <c r="D298" s="973" t="s">
        <v>112</v>
      </c>
      <c r="E298" s="186">
        <v>172231</v>
      </c>
      <c r="F298" s="186">
        <v>170000</v>
      </c>
      <c r="G298" s="187">
        <v>179270</v>
      </c>
      <c r="H298" s="1001" t="s">
        <v>24</v>
      </c>
      <c r="I298" s="938"/>
      <c r="J298" s="193"/>
      <c r="K298" s="193"/>
      <c r="L298" s="193"/>
      <c r="M298" s="193"/>
      <c r="N298" s="194"/>
      <c r="P298" s="10"/>
    </row>
    <row r="299" spans="1:14" s="10" customFormat="1" ht="18" customHeight="1">
      <c r="A299" s="984">
        <v>292</v>
      </c>
      <c r="B299" s="190"/>
      <c r="C299" s="191"/>
      <c r="D299" s="192" t="s">
        <v>336</v>
      </c>
      <c r="E299" s="186"/>
      <c r="F299" s="186"/>
      <c r="G299" s="187"/>
      <c r="H299" s="1001"/>
      <c r="I299" s="938">
        <f>SUM(J299:N299)</f>
        <v>170000</v>
      </c>
      <c r="J299" s="193"/>
      <c r="K299" s="193"/>
      <c r="L299" s="193">
        <v>170000</v>
      </c>
      <c r="M299" s="193"/>
      <c r="N299" s="194"/>
    </row>
    <row r="300" spans="1:16" s="3" customFormat="1" ht="22.5" customHeight="1">
      <c r="A300" s="984">
        <v>293</v>
      </c>
      <c r="B300" s="183"/>
      <c r="C300" s="184">
        <v>111</v>
      </c>
      <c r="D300" s="973" t="s">
        <v>113</v>
      </c>
      <c r="E300" s="208">
        <v>3068</v>
      </c>
      <c r="F300" s="208">
        <v>5000</v>
      </c>
      <c r="G300" s="209">
        <v>11483</v>
      </c>
      <c r="H300" s="1001" t="s">
        <v>24</v>
      </c>
      <c r="I300" s="938"/>
      <c r="J300" s="193"/>
      <c r="K300" s="193"/>
      <c r="L300" s="193"/>
      <c r="M300" s="193"/>
      <c r="N300" s="194"/>
      <c r="P300" s="10"/>
    </row>
    <row r="301" spans="1:14" s="10" customFormat="1" ht="18" customHeight="1">
      <c r="A301" s="984">
        <v>294</v>
      </c>
      <c r="B301" s="190"/>
      <c r="C301" s="191"/>
      <c r="D301" s="192" t="s">
        <v>336</v>
      </c>
      <c r="E301" s="186"/>
      <c r="F301" s="186"/>
      <c r="G301" s="187"/>
      <c r="H301" s="1001"/>
      <c r="I301" s="938">
        <f>SUM(J301:N301)</f>
        <v>5000</v>
      </c>
      <c r="J301" s="193"/>
      <c r="K301" s="193"/>
      <c r="L301" s="193">
        <v>5000</v>
      </c>
      <c r="M301" s="193"/>
      <c r="N301" s="194"/>
    </row>
    <row r="302" spans="1:16" s="3" customFormat="1" ht="22.5" customHeight="1">
      <c r="A302" s="984">
        <v>295</v>
      </c>
      <c r="B302" s="183"/>
      <c r="C302" s="184">
        <v>112</v>
      </c>
      <c r="D302" s="973" t="s">
        <v>114</v>
      </c>
      <c r="E302" s="186">
        <v>736</v>
      </c>
      <c r="F302" s="186">
        <v>5000</v>
      </c>
      <c r="G302" s="187">
        <v>18996</v>
      </c>
      <c r="H302" s="1001" t="s">
        <v>24</v>
      </c>
      <c r="I302" s="938"/>
      <c r="J302" s="193"/>
      <c r="K302" s="193"/>
      <c r="L302" s="193"/>
      <c r="M302" s="193"/>
      <c r="N302" s="194"/>
      <c r="P302" s="10"/>
    </row>
    <row r="303" spans="1:14" s="10" customFormat="1" ht="18" customHeight="1">
      <c r="A303" s="984">
        <v>296</v>
      </c>
      <c r="B303" s="190"/>
      <c r="C303" s="191"/>
      <c r="D303" s="192" t="s">
        <v>336</v>
      </c>
      <c r="E303" s="186"/>
      <c r="F303" s="186"/>
      <c r="G303" s="187"/>
      <c r="H303" s="1001"/>
      <c r="I303" s="938">
        <f>SUM(J303:N303)</f>
        <v>6000</v>
      </c>
      <c r="J303" s="193"/>
      <c r="K303" s="193"/>
      <c r="L303" s="193">
        <v>6000</v>
      </c>
      <c r="M303" s="193"/>
      <c r="N303" s="194"/>
    </row>
    <row r="304" spans="1:16" s="3" customFormat="1" ht="22.5" customHeight="1">
      <c r="A304" s="984">
        <v>297</v>
      </c>
      <c r="B304" s="183"/>
      <c r="C304" s="184">
        <v>113</v>
      </c>
      <c r="D304" s="973" t="s">
        <v>115</v>
      </c>
      <c r="E304" s="186">
        <v>369</v>
      </c>
      <c r="F304" s="186">
        <v>1500</v>
      </c>
      <c r="G304" s="187">
        <v>7143</v>
      </c>
      <c r="H304" s="1001" t="s">
        <v>24</v>
      </c>
      <c r="I304" s="938"/>
      <c r="J304" s="193"/>
      <c r="K304" s="193"/>
      <c r="L304" s="193"/>
      <c r="M304" s="193"/>
      <c r="N304" s="194"/>
      <c r="P304" s="10"/>
    </row>
    <row r="305" spans="1:14" s="10" customFormat="1" ht="18" customHeight="1">
      <c r="A305" s="984">
        <v>298</v>
      </c>
      <c r="B305" s="190"/>
      <c r="C305" s="191"/>
      <c r="D305" s="192" t="s">
        <v>336</v>
      </c>
      <c r="E305" s="186"/>
      <c r="F305" s="186"/>
      <c r="G305" s="187"/>
      <c r="H305" s="1001"/>
      <c r="I305" s="938">
        <f>SUM(J305:N305)</f>
        <v>1000</v>
      </c>
      <c r="J305" s="193"/>
      <c r="K305" s="193"/>
      <c r="L305" s="193">
        <v>1000</v>
      </c>
      <c r="M305" s="193"/>
      <c r="N305" s="194"/>
    </row>
    <row r="306" spans="1:16" s="3" customFormat="1" ht="22.5" customHeight="1">
      <c r="A306" s="984">
        <v>299</v>
      </c>
      <c r="B306" s="183"/>
      <c r="C306" s="184">
        <v>114</v>
      </c>
      <c r="D306" s="981" t="s">
        <v>342</v>
      </c>
      <c r="E306" s="186">
        <v>62799</v>
      </c>
      <c r="F306" s="186">
        <v>38148</v>
      </c>
      <c r="G306" s="187">
        <v>57322</v>
      </c>
      <c r="H306" s="1001" t="s">
        <v>24</v>
      </c>
      <c r="I306" s="938"/>
      <c r="J306" s="193"/>
      <c r="K306" s="193"/>
      <c r="L306" s="193"/>
      <c r="M306" s="193"/>
      <c r="N306" s="194"/>
      <c r="P306" s="10"/>
    </row>
    <row r="307" spans="1:14" s="10" customFormat="1" ht="18" customHeight="1">
      <c r="A307" s="984">
        <v>300</v>
      </c>
      <c r="B307" s="190"/>
      <c r="C307" s="191"/>
      <c r="D307" s="192" t="s">
        <v>336</v>
      </c>
      <c r="E307" s="186"/>
      <c r="F307" s="186"/>
      <c r="G307" s="187"/>
      <c r="H307" s="1001"/>
      <c r="I307" s="938">
        <f>SUM(J307:N307)</f>
        <v>65620</v>
      </c>
      <c r="J307" s="193"/>
      <c r="K307" s="193"/>
      <c r="L307" s="193">
        <v>65620</v>
      </c>
      <c r="M307" s="193"/>
      <c r="N307" s="194"/>
    </row>
    <row r="308" spans="1:16" s="3" customFormat="1" ht="22.5" customHeight="1">
      <c r="A308" s="984">
        <v>301</v>
      </c>
      <c r="B308" s="183"/>
      <c r="C308" s="184">
        <v>115</v>
      </c>
      <c r="D308" s="981" t="s">
        <v>10</v>
      </c>
      <c r="E308" s="186">
        <v>56802</v>
      </c>
      <c r="F308" s="186">
        <v>56400</v>
      </c>
      <c r="G308" s="187">
        <v>59300</v>
      </c>
      <c r="H308" s="1001" t="s">
        <v>24</v>
      </c>
      <c r="I308" s="938"/>
      <c r="J308" s="193"/>
      <c r="K308" s="193"/>
      <c r="L308" s="193"/>
      <c r="M308" s="193"/>
      <c r="N308" s="194"/>
      <c r="P308" s="10"/>
    </row>
    <row r="309" spans="1:14" s="10" customFormat="1" ht="18" customHeight="1">
      <c r="A309" s="984">
        <v>302</v>
      </c>
      <c r="B309" s="190"/>
      <c r="C309" s="191"/>
      <c r="D309" s="192" t="s">
        <v>336</v>
      </c>
      <c r="E309" s="186"/>
      <c r="F309" s="186"/>
      <c r="G309" s="187"/>
      <c r="H309" s="1001"/>
      <c r="I309" s="938">
        <f>SUM(J309:N309)</f>
        <v>61048</v>
      </c>
      <c r="J309" s="193"/>
      <c r="K309" s="193"/>
      <c r="L309" s="193">
        <f>58000+3048</f>
        <v>61048</v>
      </c>
      <c r="M309" s="193"/>
      <c r="N309" s="194"/>
    </row>
    <row r="310" spans="1:16" s="3" customFormat="1" ht="22.5" customHeight="1">
      <c r="A310" s="984">
        <v>303</v>
      </c>
      <c r="B310" s="183"/>
      <c r="C310" s="184">
        <v>116</v>
      </c>
      <c r="D310" s="981" t="s">
        <v>277</v>
      </c>
      <c r="E310" s="186">
        <v>18393</v>
      </c>
      <c r="F310" s="186">
        <v>19000</v>
      </c>
      <c r="G310" s="187">
        <v>21658</v>
      </c>
      <c r="H310" s="1001" t="s">
        <v>24</v>
      </c>
      <c r="I310" s="938"/>
      <c r="J310" s="193"/>
      <c r="K310" s="193"/>
      <c r="L310" s="193"/>
      <c r="M310" s="193"/>
      <c r="N310" s="194"/>
      <c r="P310" s="10"/>
    </row>
    <row r="311" spans="1:14" s="10" customFormat="1" ht="18" customHeight="1">
      <c r="A311" s="984">
        <v>304</v>
      </c>
      <c r="B311" s="190"/>
      <c r="C311" s="191"/>
      <c r="D311" s="192" t="s">
        <v>336</v>
      </c>
      <c r="E311" s="186"/>
      <c r="F311" s="186"/>
      <c r="G311" s="187"/>
      <c r="H311" s="1001"/>
      <c r="I311" s="938">
        <f>SUM(J311:N311)</f>
        <v>19000</v>
      </c>
      <c r="J311" s="193"/>
      <c r="K311" s="193"/>
      <c r="L311" s="193">
        <v>19000</v>
      </c>
      <c r="M311" s="193"/>
      <c r="N311" s="194"/>
    </row>
    <row r="312" spans="1:16" s="3" customFormat="1" ht="22.5" customHeight="1">
      <c r="A312" s="984">
        <v>305</v>
      </c>
      <c r="B312" s="183"/>
      <c r="C312" s="184">
        <v>117</v>
      </c>
      <c r="D312" s="973" t="s">
        <v>276</v>
      </c>
      <c r="E312" s="186">
        <v>665</v>
      </c>
      <c r="F312" s="186">
        <v>1000</v>
      </c>
      <c r="G312" s="187">
        <v>1449</v>
      </c>
      <c r="H312" s="1003" t="s">
        <v>24</v>
      </c>
      <c r="I312" s="938"/>
      <c r="J312" s="193"/>
      <c r="K312" s="193"/>
      <c r="L312" s="193"/>
      <c r="M312" s="193"/>
      <c r="N312" s="194"/>
      <c r="P312" s="10"/>
    </row>
    <row r="313" spans="1:14" s="10" customFormat="1" ht="18" customHeight="1">
      <c r="A313" s="984">
        <v>306</v>
      </c>
      <c r="B313" s="214"/>
      <c r="C313" s="191"/>
      <c r="D313" s="192" t="s">
        <v>336</v>
      </c>
      <c r="E313" s="235"/>
      <c r="F313" s="235"/>
      <c r="G313" s="236"/>
      <c r="H313" s="1003"/>
      <c r="I313" s="938">
        <f>SUM(J313:N313)</f>
        <v>1500</v>
      </c>
      <c r="J313" s="234"/>
      <c r="K313" s="234"/>
      <c r="L313" s="234">
        <v>1500</v>
      </c>
      <c r="M313" s="234"/>
      <c r="N313" s="243"/>
    </row>
    <row r="314" spans="1:16" s="3" customFormat="1" ht="22.5" customHeight="1">
      <c r="A314" s="984">
        <v>307</v>
      </c>
      <c r="B314" s="183"/>
      <c r="C314" s="184">
        <v>118</v>
      </c>
      <c r="D314" s="973" t="s">
        <v>551</v>
      </c>
      <c r="E314" s="186">
        <v>1047</v>
      </c>
      <c r="F314" s="186">
        <v>2570</v>
      </c>
      <c r="G314" s="187">
        <v>5333</v>
      </c>
      <c r="H314" s="1001" t="s">
        <v>25</v>
      </c>
      <c r="I314" s="938"/>
      <c r="J314" s="193"/>
      <c r="K314" s="193"/>
      <c r="L314" s="193"/>
      <c r="M314" s="193"/>
      <c r="N314" s="194"/>
      <c r="P314" s="10"/>
    </row>
    <row r="315" spans="1:14" s="10" customFormat="1" ht="18" customHeight="1">
      <c r="A315" s="984">
        <v>308</v>
      </c>
      <c r="B315" s="190"/>
      <c r="C315" s="191"/>
      <c r="D315" s="192" t="s">
        <v>336</v>
      </c>
      <c r="E315" s="186"/>
      <c r="F315" s="186"/>
      <c r="G315" s="187"/>
      <c r="H315" s="1001"/>
      <c r="I315" s="938">
        <f>SUM(J315:N315)</f>
        <v>4570</v>
      </c>
      <c r="J315" s="193"/>
      <c r="K315" s="193"/>
      <c r="L315" s="193">
        <v>4570</v>
      </c>
      <c r="M315" s="193"/>
      <c r="N315" s="194"/>
    </row>
    <row r="316" spans="1:14" s="10" customFormat="1" ht="22.5" customHeight="1">
      <c r="A316" s="984">
        <v>309</v>
      </c>
      <c r="B316" s="190"/>
      <c r="C316" s="184">
        <v>119</v>
      </c>
      <c r="D316" s="973" t="s">
        <v>757</v>
      </c>
      <c r="E316" s="186"/>
      <c r="F316" s="186"/>
      <c r="G316" s="187"/>
      <c r="H316" s="1001" t="s">
        <v>25</v>
      </c>
      <c r="I316" s="938"/>
      <c r="J316" s="193"/>
      <c r="K316" s="193"/>
      <c r="L316" s="193"/>
      <c r="M316" s="193"/>
      <c r="N316" s="194"/>
    </row>
    <row r="317" spans="1:14" s="10" customFormat="1" ht="18" customHeight="1">
      <c r="A317" s="984">
        <v>310</v>
      </c>
      <c r="B317" s="190"/>
      <c r="C317" s="191"/>
      <c r="D317" s="192" t="s">
        <v>336</v>
      </c>
      <c r="E317" s="186"/>
      <c r="F317" s="186"/>
      <c r="G317" s="187"/>
      <c r="H317" s="1001"/>
      <c r="I317" s="938">
        <f>SUM(J317:N317)</f>
        <v>1800</v>
      </c>
      <c r="J317" s="193"/>
      <c r="K317" s="193"/>
      <c r="L317" s="193">
        <v>1800</v>
      </c>
      <c r="M317" s="193"/>
      <c r="N317" s="194"/>
    </row>
    <row r="318" spans="1:16" s="3" customFormat="1" ht="22.5" customHeight="1">
      <c r="A318" s="984">
        <v>311</v>
      </c>
      <c r="B318" s="183"/>
      <c r="C318" s="184">
        <v>120</v>
      </c>
      <c r="D318" s="973" t="s">
        <v>116</v>
      </c>
      <c r="E318" s="186">
        <v>6416</v>
      </c>
      <c r="F318" s="186">
        <v>15000</v>
      </c>
      <c r="G318" s="187">
        <v>26276</v>
      </c>
      <c r="H318" s="1001" t="s">
        <v>24</v>
      </c>
      <c r="I318" s="938"/>
      <c r="J318" s="193"/>
      <c r="K318" s="193"/>
      <c r="L318" s="193"/>
      <c r="M318" s="193"/>
      <c r="N318" s="194"/>
      <c r="P318" s="10"/>
    </row>
    <row r="319" spans="1:14" s="10" customFormat="1" ht="18" customHeight="1">
      <c r="A319" s="984">
        <v>312</v>
      </c>
      <c r="B319" s="190"/>
      <c r="C319" s="191"/>
      <c r="D319" s="192" t="s">
        <v>336</v>
      </c>
      <c r="E319" s="186"/>
      <c r="F319" s="186"/>
      <c r="G319" s="187"/>
      <c r="H319" s="1001"/>
      <c r="I319" s="938">
        <f>SUM(J319:N319)</f>
        <v>16000</v>
      </c>
      <c r="J319" s="193"/>
      <c r="K319" s="193"/>
      <c r="L319" s="193">
        <v>16000</v>
      </c>
      <c r="M319" s="193"/>
      <c r="N319" s="194"/>
    </row>
    <row r="320" spans="1:14" s="10" customFormat="1" ht="22.5" customHeight="1">
      <c r="A320" s="984">
        <v>313</v>
      </c>
      <c r="B320" s="210"/>
      <c r="C320" s="184">
        <v>121</v>
      </c>
      <c r="D320" s="973" t="s">
        <v>309</v>
      </c>
      <c r="E320" s="186">
        <v>152751</v>
      </c>
      <c r="F320" s="186">
        <v>155346</v>
      </c>
      <c r="G320" s="187">
        <v>155346</v>
      </c>
      <c r="H320" s="1001" t="s">
        <v>24</v>
      </c>
      <c r="I320" s="939"/>
      <c r="J320" s="197"/>
      <c r="K320" s="197"/>
      <c r="L320" s="197"/>
      <c r="M320" s="197"/>
      <c r="N320" s="198"/>
    </row>
    <row r="321" spans="1:14" s="10" customFormat="1" ht="18" customHeight="1">
      <c r="A321" s="984">
        <v>314</v>
      </c>
      <c r="B321" s="190"/>
      <c r="C321" s="191"/>
      <c r="D321" s="192" t="s">
        <v>336</v>
      </c>
      <c r="E321" s="186"/>
      <c r="F321" s="186"/>
      <c r="G321" s="187"/>
      <c r="H321" s="1001"/>
      <c r="I321" s="938">
        <f>SUM(J321:N321)</f>
        <v>153222</v>
      </c>
      <c r="J321" s="193"/>
      <c r="K321" s="193"/>
      <c r="L321" s="193">
        <v>153222</v>
      </c>
      <c r="M321" s="193"/>
      <c r="N321" s="194"/>
    </row>
    <row r="322" spans="1:14" s="10" customFormat="1" ht="22.5" customHeight="1">
      <c r="A322" s="984">
        <v>315</v>
      </c>
      <c r="B322" s="210"/>
      <c r="C322" s="184">
        <v>122</v>
      </c>
      <c r="D322" s="973" t="s">
        <v>117</v>
      </c>
      <c r="E322" s="186">
        <v>3292</v>
      </c>
      <c r="F322" s="186">
        <v>3000</v>
      </c>
      <c r="G322" s="187">
        <v>5154</v>
      </c>
      <c r="H322" s="1001" t="s">
        <v>25</v>
      </c>
      <c r="I322" s="939"/>
      <c r="J322" s="197"/>
      <c r="K322" s="197"/>
      <c r="L322" s="197"/>
      <c r="M322" s="197"/>
      <c r="N322" s="198"/>
    </row>
    <row r="323" spans="1:14" s="10" customFormat="1" ht="18" customHeight="1">
      <c r="A323" s="984">
        <v>316</v>
      </c>
      <c r="B323" s="190"/>
      <c r="C323" s="191"/>
      <c r="D323" s="192" t="s">
        <v>336</v>
      </c>
      <c r="E323" s="186"/>
      <c r="F323" s="186"/>
      <c r="G323" s="187"/>
      <c r="H323" s="1001"/>
      <c r="I323" s="938">
        <f>SUM(J323:N323)</f>
        <v>0</v>
      </c>
      <c r="J323" s="193"/>
      <c r="K323" s="193"/>
      <c r="L323" s="193"/>
      <c r="M323" s="193"/>
      <c r="N323" s="194"/>
    </row>
    <row r="324" spans="1:14" s="10" customFormat="1" ht="22.5" customHeight="1">
      <c r="A324" s="984">
        <v>317</v>
      </c>
      <c r="B324" s="210"/>
      <c r="C324" s="184">
        <v>123</v>
      </c>
      <c r="D324" s="973" t="s">
        <v>544</v>
      </c>
      <c r="E324" s="186"/>
      <c r="F324" s="186"/>
      <c r="G324" s="187">
        <v>229</v>
      </c>
      <c r="H324" s="1001" t="s">
        <v>25</v>
      </c>
      <c r="I324" s="939"/>
      <c r="J324" s="197"/>
      <c r="K324" s="197"/>
      <c r="L324" s="197"/>
      <c r="M324" s="197"/>
      <c r="N324" s="198"/>
    </row>
    <row r="325" spans="1:14" s="10" customFormat="1" ht="18" customHeight="1">
      <c r="A325" s="984">
        <v>318</v>
      </c>
      <c r="B325" s="190"/>
      <c r="C325" s="191"/>
      <c r="D325" s="192" t="s">
        <v>336</v>
      </c>
      <c r="E325" s="186"/>
      <c r="F325" s="186"/>
      <c r="G325" s="187"/>
      <c r="H325" s="1001"/>
      <c r="I325" s="938">
        <f>SUM(J325:N325)</f>
        <v>0</v>
      </c>
      <c r="J325" s="193"/>
      <c r="K325" s="193"/>
      <c r="L325" s="193"/>
      <c r="M325" s="193"/>
      <c r="N325" s="194"/>
    </row>
    <row r="326" spans="1:14" s="10" customFormat="1" ht="22.5" customHeight="1">
      <c r="A326" s="984">
        <v>319</v>
      </c>
      <c r="B326" s="210"/>
      <c r="C326" s="184">
        <v>124</v>
      </c>
      <c r="D326" s="973" t="s">
        <v>545</v>
      </c>
      <c r="E326" s="186"/>
      <c r="F326" s="186"/>
      <c r="G326" s="187">
        <v>813</v>
      </c>
      <c r="H326" s="1001" t="s">
        <v>25</v>
      </c>
      <c r="I326" s="939"/>
      <c r="J326" s="197"/>
      <c r="K326" s="197"/>
      <c r="L326" s="197"/>
      <c r="M326" s="197"/>
      <c r="N326" s="198"/>
    </row>
    <row r="327" spans="1:14" s="10" customFormat="1" ht="18" customHeight="1">
      <c r="A327" s="984">
        <v>320</v>
      </c>
      <c r="B327" s="190"/>
      <c r="C327" s="191"/>
      <c r="D327" s="192" t="s">
        <v>336</v>
      </c>
      <c r="E327" s="186"/>
      <c r="F327" s="186"/>
      <c r="G327" s="187"/>
      <c r="H327" s="1001"/>
      <c r="I327" s="938">
        <f>SUM(J327:N327)</f>
        <v>0</v>
      </c>
      <c r="J327" s="193"/>
      <c r="K327" s="193"/>
      <c r="L327" s="193"/>
      <c r="M327" s="193"/>
      <c r="N327" s="194"/>
    </row>
    <row r="328" spans="1:14" s="10" customFormat="1" ht="22.5" customHeight="1">
      <c r="A328" s="984">
        <v>321</v>
      </c>
      <c r="B328" s="190"/>
      <c r="C328" s="184">
        <v>125</v>
      </c>
      <c r="D328" s="972" t="s">
        <v>552</v>
      </c>
      <c r="E328" s="186"/>
      <c r="F328" s="186">
        <v>1270</v>
      </c>
      <c r="G328" s="187">
        <v>610</v>
      </c>
      <c r="H328" s="1001" t="s">
        <v>25</v>
      </c>
      <c r="I328" s="938"/>
      <c r="J328" s="193"/>
      <c r="K328" s="193"/>
      <c r="L328" s="193"/>
      <c r="M328" s="193"/>
      <c r="N328" s="194"/>
    </row>
    <row r="329" spans="1:14" s="10" customFormat="1" ht="18" customHeight="1">
      <c r="A329" s="984">
        <v>322</v>
      </c>
      <c r="B329" s="190"/>
      <c r="C329" s="191"/>
      <c r="D329" s="192" t="s">
        <v>336</v>
      </c>
      <c r="E329" s="186"/>
      <c r="F329" s="186"/>
      <c r="G329" s="187"/>
      <c r="H329" s="1001"/>
      <c r="I329" s="938">
        <f>SUM(J329:N329)</f>
        <v>0</v>
      </c>
      <c r="J329" s="193"/>
      <c r="K329" s="193"/>
      <c r="L329" s="193"/>
      <c r="M329" s="193"/>
      <c r="N329" s="194"/>
    </row>
    <row r="330" spans="1:14" s="10" customFormat="1" ht="22.5" customHeight="1">
      <c r="A330" s="984">
        <v>323</v>
      </c>
      <c r="B330" s="210"/>
      <c r="C330" s="184">
        <v>126</v>
      </c>
      <c r="D330" s="973" t="s">
        <v>546</v>
      </c>
      <c r="E330" s="186">
        <v>3000</v>
      </c>
      <c r="F330" s="186">
        <v>3000</v>
      </c>
      <c r="G330" s="187">
        <v>12930</v>
      </c>
      <c r="H330" s="1001" t="s">
        <v>25</v>
      </c>
      <c r="I330" s="939"/>
      <c r="J330" s="197"/>
      <c r="K330" s="197"/>
      <c r="L330" s="197"/>
      <c r="M330" s="197"/>
      <c r="N330" s="198"/>
    </row>
    <row r="331" spans="1:14" s="10" customFormat="1" ht="18" customHeight="1">
      <c r="A331" s="984">
        <v>324</v>
      </c>
      <c r="B331" s="190"/>
      <c r="C331" s="191"/>
      <c r="D331" s="192" t="s">
        <v>336</v>
      </c>
      <c r="E331" s="186"/>
      <c r="F331" s="186"/>
      <c r="G331" s="187"/>
      <c r="H331" s="1001"/>
      <c r="I331" s="938">
        <f>SUM(J331:N331)</f>
        <v>3000</v>
      </c>
      <c r="J331" s="193"/>
      <c r="K331" s="193"/>
      <c r="L331" s="193">
        <v>3000</v>
      </c>
      <c r="M331" s="193"/>
      <c r="N331" s="194"/>
    </row>
    <row r="332" spans="1:14" s="10" customFormat="1" ht="31.5" customHeight="1">
      <c r="A332" s="984">
        <v>325</v>
      </c>
      <c r="B332" s="190"/>
      <c r="C332" s="921">
        <v>127</v>
      </c>
      <c r="D332" s="972" t="s">
        <v>588</v>
      </c>
      <c r="E332" s="186"/>
      <c r="F332" s="186">
        <v>7600</v>
      </c>
      <c r="G332" s="187">
        <v>7600</v>
      </c>
      <c r="H332" s="1001" t="s">
        <v>25</v>
      </c>
      <c r="I332" s="938"/>
      <c r="J332" s="193"/>
      <c r="K332" s="193"/>
      <c r="L332" s="193"/>
      <c r="M332" s="193"/>
      <c r="N332" s="194"/>
    </row>
    <row r="333" spans="1:14" s="10" customFormat="1" ht="18" customHeight="1">
      <c r="A333" s="984">
        <v>326</v>
      </c>
      <c r="B333" s="190"/>
      <c r="C333" s="191"/>
      <c r="D333" s="192" t="s">
        <v>336</v>
      </c>
      <c r="E333" s="186"/>
      <c r="F333" s="186"/>
      <c r="G333" s="187"/>
      <c r="H333" s="1001"/>
      <c r="I333" s="938">
        <f>SUM(J333:N333)</f>
        <v>0</v>
      </c>
      <c r="J333" s="193"/>
      <c r="K333" s="193"/>
      <c r="L333" s="193"/>
      <c r="M333" s="193"/>
      <c r="N333" s="194"/>
    </row>
    <row r="334" spans="1:16" s="3" customFormat="1" ht="22.5" customHeight="1">
      <c r="A334" s="984">
        <v>327</v>
      </c>
      <c r="B334" s="183"/>
      <c r="C334" s="184">
        <v>128</v>
      </c>
      <c r="D334" s="973" t="s">
        <v>118</v>
      </c>
      <c r="E334" s="186">
        <f>E336+E338+E340+E342+E344</f>
        <v>3250</v>
      </c>
      <c r="F334" s="186">
        <f>F336+F338+F340+F342+F344</f>
        <v>3250</v>
      </c>
      <c r="G334" s="186">
        <f>G336+G338+G340+G342+G344</f>
        <v>3250</v>
      </c>
      <c r="H334" s="1001" t="s">
        <v>24</v>
      </c>
      <c r="I334" s="939"/>
      <c r="J334" s="197"/>
      <c r="K334" s="197"/>
      <c r="L334" s="197"/>
      <c r="M334" s="197"/>
      <c r="N334" s="198"/>
      <c r="O334" s="10"/>
      <c r="P334" s="10"/>
    </row>
    <row r="335" spans="1:14" s="10" customFormat="1" ht="18" customHeight="1">
      <c r="A335" s="984">
        <v>328</v>
      </c>
      <c r="B335" s="190"/>
      <c r="C335" s="191"/>
      <c r="D335" s="192" t="s">
        <v>336</v>
      </c>
      <c r="E335" s="186"/>
      <c r="F335" s="186"/>
      <c r="G335" s="187"/>
      <c r="H335" s="1001"/>
      <c r="I335" s="938">
        <f>SUM(J335:N335)</f>
        <v>3250</v>
      </c>
      <c r="J335" s="706"/>
      <c r="K335" s="706"/>
      <c r="L335" s="706"/>
      <c r="M335" s="706"/>
      <c r="N335" s="707">
        <f>N337+N339+N341+N343+N345</f>
        <v>3250</v>
      </c>
    </row>
    <row r="336" spans="1:16" s="11" customFormat="1" ht="18" customHeight="1">
      <c r="A336" s="984">
        <v>329</v>
      </c>
      <c r="B336" s="199"/>
      <c r="C336" s="206"/>
      <c r="D336" s="207" t="s">
        <v>119</v>
      </c>
      <c r="E336" s="186">
        <v>650</v>
      </c>
      <c r="F336" s="201">
        <v>650</v>
      </c>
      <c r="G336" s="202">
        <v>650</v>
      </c>
      <c r="H336" s="1002"/>
      <c r="I336" s="940"/>
      <c r="J336" s="219"/>
      <c r="K336" s="219"/>
      <c r="L336" s="219"/>
      <c r="M336" s="219"/>
      <c r="N336" s="220"/>
      <c r="P336" s="10"/>
    </row>
    <row r="337" spans="1:16" s="11" customFormat="1" ht="18" customHeight="1">
      <c r="A337" s="984">
        <v>330</v>
      </c>
      <c r="B337" s="199"/>
      <c r="C337" s="206"/>
      <c r="D337" s="205" t="s">
        <v>336</v>
      </c>
      <c r="E337" s="186"/>
      <c r="F337" s="201"/>
      <c r="G337" s="202"/>
      <c r="H337" s="1002"/>
      <c r="I337" s="940">
        <f>SUM(J337:N337)</f>
        <v>650</v>
      </c>
      <c r="J337" s="219"/>
      <c r="K337" s="219"/>
      <c r="L337" s="219"/>
      <c r="M337" s="219"/>
      <c r="N337" s="220">
        <v>650</v>
      </c>
      <c r="P337" s="10"/>
    </row>
    <row r="338" spans="1:16" s="11" customFormat="1" ht="18" customHeight="1">
      <c r="A338" s="984">
        <v>331</v>
      </c>
      <c r="B338" s="199"/>
      <c r="C338" s="206"/>
      <c r="D338" s="212" t="s">
        <v>120</v>
      </c>
      <c r="E338" s="186">
        <v>650</v>
      </c>
      <c r="F338" s="201">
        <v>650</v>
      </c>
      <c r="G338" s="202">
        <v>650</v>
      </c>
      <c r="H338" s="1002"/>
      <c r="I338" s="941"/>
      <c r="J338" s="203"/>
      <c r="K338" s="203"/>
      <c r="L338" s="203"/>
      <c r="M338" s="203"/>
      <c r="N338" s="204"/>
      <c r="P338" s="10"/>
    </row>
    <row r="339" spans="1:16" s="11" customFormat="1" ht="18" customHeight="1">
      <c r="A339" s="984">
        <v>332</v>
      </c>
      <c r="B339" s="199"/>
      <c r="C339" s="206"/>
      <c r="D339" s="205" t="s">
        <v>336</v>
      </c>
      <c r="E339" s="186"/>
      <c r="F339" s="201"/>
      <c r="G339" s="202"/>
      <c r="H339" s="1002"/>
      <c r="I339" s="940">
        <f>SUM(J339:N339)</f>
        <v>650</v>
      </c>
      <c r="J339" s="219"/>
      <c r="K339" s="219"/>
      <c r="L339" s="219"/>
      <c r="M339" s="219"/>
      <c r="N339" s="220">
        <v>650</v>
      </c>
      <c r="P339" s="10"/>
    </row>
    <row r="340" spans="1:16" s="11" customFormat="1" ht="18" customHeight="1">
      <c r="A340" s="984">
        <v>333</v>
      </c>
      <c r="B340" s="199"/>
      <c r="C340" s="206"/>
      <c r="D340" s="212" t="s">
        <v>121</v>
      </c>
      <c r="E340" s="186">
        <v>650</v>
      </c>
      <c r="F340" s="201">
        <v>650</v>
      </c>
      <c r="G340" s="202">
        <v>650</v>
      </c>
      <c r="H340" s="1002"/>
      <c r="I340" s="941"/>
      <c r="J340" s="203"/>
      <c r="K340" s="203"/>
      <c r="L340" s="203"/>
      <c r="M340" s="203"/>
      <c r="N340" s="204"/>
      <c r="P340" s="10"/>
    </row>
    <row r="341" spans="1:16" s="11" customFormat="1" ht="18" customHeight="1">
      <c r="A341" s="984">
        <v>334</v>
      </c>
      <c r="B341" s="199"/>
      <c r="C341" s="206"/>
      <c r="D341" s="205" t="s">
        <v>336</v>
      </c>
      <c r="E341" s="186"/>
      <c r="F341" s="201"/>
      <c r="G341" s="202"/>
      <c r="H341" s="1002"/>
      <c r="I341" s="940">
        <f>SUM(J341:N341)</f>
        <v>650</v>
      </c>
      <c r="J341" s="219"/>
      <c r="K341" s="219"/>
      <c r="L341" s="219"/>
      <c r="M341" s="219"/>
      <c r="N341" s="220">
        <v>650</v>
      </c>
      <c r="P341" s="10"/>
    </row>
    <row r="342" spans="1:16" s="11" customFormat="1" ht="18" customHeight="1">
      <c r="A342" s="984">
        <v>335</v>
      </c>
      <c r="B342" s="199"/>
      <c r="C342" s="206"/>
      <c r="D342" s="212" t="s">
        <v>122</v>
      </c>
      <c r="E342" s="186">
        <v>650</v>
      </c>
      <c r="F342" s="201">
        <v>650</v>
      </c>
      <c r="G342" s="202">
        <v>650</v>
      </c>
      <c r="H342" s="1002"/>
      <c r="I342" s="941"/>
      <c r="J342" s="203"/>
      <c r="K342" s="203"/>
      <c r="L342" s="203"/>
      <c r="M342" s="203"/>
      <c r="N342" s="204"/>
      <c r="P342" s="10"/>
    </row>
    <row r="343" spans="1:16" s="11" customFormat="1" ht="18" customHeight="1">
      <c r="A343" s="984">
        <v>336</v>
      </c>
      <c r="B343" s="199"/>
      <c r="C343" s="206"/>
      <c r="D343" s="205" t="s">
        <v>336</v>
      </c>
      <c r="E343" s="186"/>
      <c r="F343" s="201"/>
      <c r="G343" s="202"/>
      <c r="H343" s="1002"/>
      <c r="I343" s="940">
        <f>SUM(J343:N343)</f>
        <v>650</v>
      </c>
      <c r="J343" s="219"/>
      <c r="K343" s="219"/>
      <c r="L343" s="219"/>
      <c r="M343" s="219"/>
      <c r="N343" s="220">
        <v>650</v>
      </c>
      <c r="P343" s="10"/>
    </row>
    <row r="344" spans="1:16" s="11" customFormat="1" ht="18" customHeight="1">
      <c r="A344" s="984">
        <v>337</v>
      </c>
      <c r="B344" s="199"/>
      <c r="C344" s="206"/>
      <c r="D344" s="212" t="s">
        <v>123</v>
      </c>
      <c r="E344" s="186">
        <v>650</v>
      </c>
      <c r="F344" s="201">
        <v>650</v>
      </c>
      <c r="G344" s="202">
        <v>650</v>
      </c>
      <c r="H344" s="1002"/>
      <c r="I344" s="941"/>
      <c r="J344" s="203"/>
      <c r="K344" s="203"/>
      <c r="L344" s="203"/>
      <c r="M344" s="203"/>
      <c r="N344" s="204"/>
      <c r="P344" s="10"/>
    </row>
    <row r="345" spans="1:16" s="11" customFormat="1" ht="18" customHeight="1">
      <c r="A345" s="984">
        <v>338</v>
      </c>
      <c r="B345" s="199"/>
      <c r="C345" s="206"/>
      <c r="D345" s="205" t="s">
        <v>336</v>
      </c>
      <c r="E345" s="186"/>
      <c r="F345" s="201"/>
      <c r="G345" s="202"/>
      <c r="H345" s="1002"/>
      <c r="I345" s="940">
        <f>SUM(J345:N345)</f>
        <v>650</v>
      </c>
      <c r="J345" s="219"/>
      <c r="K345" s="219"/>
      <c r="L345" s="219"/>
      <c r="M345" s="219"/>
      <c r="N345" s="220">
        <v>650</v>
      </c>
      <c r="P345" s="10"/>
    </row>
    <row r="346" spans="1:16" s="11" customFormat="1" ht="30" customHeight="1">
      <c r="A346" s="984">
        <v>339</v>
      </c>
      <c r="B346" s="1033"/>
      <c r="C346" s="921">
        <v>129</v>
      </c>
      <c r="D346" s="973" t="s">
        <v>759</v>
      </c>
      <c r="E346" s="235"/>
      <c r="F346" s="195"/>
      <c r="G346" s="196"/>
      <c r="H346" s="1003" t="s">
        <v>25</v>
      </c>
      <c r="I346" s="938"/>
      <c r="J346" s="1035"/>
      <c r="K346" s="1035"/>
      <c r="L346" s="234"/>
      <c r="M346" s="1035"/>
      <c r="N346" s="1036"/>
      <c r="P346" s="10"/>
    </row>
    <row r="347" spans="1:16" s="11" customFormat="1" ht="18" customHeight="1">
      <c r="A347" s="984">
        <v>340</v>
      </c>
      <c r="B347" s="1033"/>
      <c r="C347" s="191"/>
      <c r="D347" s="192" t="s">
        <v>336</v>
      </c>
      <c r="E347" s="235"/>
      <c r="F347" s="195"/>
      <c r="G347" s="196"/>
      <c r="H347" s="1003"/>
      <c r="I347" s="938">
        <f>SUM(J347:N347)</f>
        <v>2000</v>
      </c>
      <c r="J347" s="1035"/>
      <c r="K347" s="1035"/>
      <c r="L347" s="234">
        <v>2000</v>
      </c>
      <c r="M347" s="1035"/>
      <c r="N347" s="1036"/>
      <c r="P347" s="10"/>
    </row>
    <row r="348" spans="1:16" s="1144" customFormat="1" ht="22.5" customHeight="1">
      <c r="A348" s="984">
        <v>341</v>
      </c>
      <c r="B348" s="1143"/>
      <c r="C348" s="184">
        <v>130</v>
      </c>
      <c r="D348" s="973" t="s">
        <v>760</v>
      </c>
      <c r="E348" s="235"/>
      <c r="F348" s="195"/>
      <c r="G348" s="196"/>
      <c r="H348" s="1003" t="s">
        <v>25</v>
      </c>
      <c r="I348" s="938"/>
      <c r="J348" s="1035"/>
      <c r="K348" s="1035"/>
      <c r="L348" s="234"/>
      <c r="M348" s="1035"/>
      <c r="N348" s="1036"/>
      <c r="P348" s="3"/>
    </row>
    <row r="349" spans="1:16" s="11" customFormat="1" ht="18" customHeight="1">
      <c r="A349" s="984">
        <v>342</v>
      </c>
      <c r="B349" s="1033"/>
      <c r="C349" s="191"/>
      <c r="D349" s="192" t="s">
        <v>336</v>
      </c>
      <c r="E349" s="235"/>
      <c r="F349" s="195"/>
      <c r="G349" s="196"/>
      <c r="H349" s="1003"/>
      <c r="I349" s="938">
        <f>SUM(J349:N349)</f>
        <v>17000</v>
      </c>
      <c r="J349" s="1035"/>
      <c r="K349" s="1035"/>
      <c r="L349" s="234">
        <v>17000</v>
      </c>
      <c r="M349" s="1035"/>
      <c r="N349" s="1036"/>
      <c r="P349" s="10"/>
    </row>
    <row r="350" spans="1:16" s="1144" customFormat="1" ht="22.5" customHeight="1">
      <c r="A350" s="984">
        <v>343</v>
      </c>
      <c r="B350" s="1143"/>
      <c r="C350" s="184">
        <v>131</v>
      </c>
      <c r="D350" s="973" t="s">
        <v>761</v>
      </c>
      <c r="E350" s="235"/>
      <c r="F350" s="195"/>
      <c r="G350" s="196"/>
      <c r="H350" s="1003" t="s">
        <v>25</v>
      </c>
      <c r="I350" s="938"/>
      <c r="J350" s="1035"/>
      <c r="K350" s="1035"/>
      <c r="L350" s="234"/>
      <c r="M350" s="1035"/>
      <c r="N350" s="1036"/>
      <c r="P350" s="3"/>
    </row>
    <row r="351" spans="1:16" s="11" customFormat="1" ht="18" customHeight="1">
      <c r="A351" s="984">
        <v>344</v>
      </c>
      <c r="B351" s="1033"/>
      <c r="C351" s="191"/>
      <c r="D351" s="192" t="s">
        <v>336</v>
      </c>
      <c r="E351" s="235"/>
      <c r="F351" s="195"/>
      <c r="G351" s="196"/>
      <c r="H351" s="1034"/>
      <c r="I351" s="938">
        <f>SUM(J351:N351)</f>
        <v>2200</v>
      </c>
      <c r="J351" s="1035"/>
      <c r="K351" s="1035"/>
      <c r="L351" s="234">
        <v>2200</v>
      </c>
      <c r="M351" s="1035"/>
      <c r="N351" s="1036"/>
      <c r="P351" s="10"/>
    </row>
    <row r="352" spans="1:16" s="1144" customFormat="1" ht="22.5" customHeight="1">
      <c r="A352" s="984">
        <v>345</v>
      </c>
      <c r="B352" s="1143"/>
      <c r="C352" s="184">
        <v>132</v>
      </c>
      <c r="D352" s="973" t="s">
        <v>762</v>
      </c>
      <c r="E352" s="235"/>
      <c r="F352" s="195"/>
      <c r="G352" s="196"/>
      <c r="H352" s="1003" t="s">
        <v>25</v>
      </c>
      <c r="I352" s="938"/>
      <c r="J352" s="1035"/>
      <c r="K352" s="1035"/>
      <c r="L352" s="234"/>
      <c r="M352" s="1035"/>
      <c r="N352" s="1036"/>
      <c r="P352" s="3"/>
    </row>
    <row r="353" spans="1:16" s="11" customFormat="1" ht="18" customHeight="1">
      <c r="A353" s="984">
        <v>346</v>
      </c>
      <c r="B353" s="1033"/>
      <c r="C353" s="206"/>
      <c r="D353" s="192" t="s">
        <v>336</v>
      </c>
      <c r="E353" s="235"/>
      <c r="F353" s="195"/>
      <c r="G353" s="196"/>
      <c r="H353" s="1034"/>
      <c r="I353" s="938">
        <f>SUM(J353:N353)</f>
        <v>5000</v>
      </c>
      <c r="J353" s="1035"/>
      <c r="K353" s="1035"/>
      <c r="L353" s="234">
        <v>5000</v>
      </c>
      <c r="M353" s="1035"/>
      <c r="N353" s="1036"/>
      <c r="P353" s="10"/>
    </row>
    <row r="354" spans="1:16" s="1144" customFormat="1" ht="22.5" customHeight="1">
      <c r="A354" s="984">
        <v>347</v>
      </c>
      <c r="B354" s="1143"/>
      <c r="C354" s="184">
        <v>133</v>
      </c>
      <c r="D354" s="973" t="s">
        <v>763</v>
      </c>
      <c r="E354" s="235"/>
      <c r="F354" s="195"/>
      <c r="G354" s="196"/>
      <c r="H354" s="1003" t="s">
        <v>25</v>
      </c>
      <c r="I354" s="938"/>
      <c r="J354" s="1035"/>
      <c r="K354" s="1035"/>
      <c r="L354" s="234"/>
      <c r="M354" s="1035"/>
      <c r="N354" s="1036"/>
      <c r="P354" s="3"/>
    </row>
    <row r="355" spans="1:16" s="11" customFormat="1" ht="18" customHeight="1">
      <c r="A355" s="984">
        <v>348</v>
      </c>
      <c r="B355" s="1033"/>
      <c r="C355" s="191"/>
      <c r="D355" s="192" t="s">
        <v>336</v>
      </c>
      <c r="E355" s="235"/>
      <c r="F355" s="195"/>
      <c r="G355" s="196"/>
      <c r="H355" s="1034"/>
      <c r="I355" s="938">
        <f>SUM(J355:N355)</f>
        <v>1100</v>
      </c>
      <c r="J355" s="1035"/>
      <c r="K355" s="1035"/>
      <c r="L355" s="234">
        <v>1100</v>
      </c>
      <c r="M355" s="1035"/>
      <c r="N355" s="1036"/>
      <c r="P355" s="10"/>
    </row>
    <row r="356" spans="1:16" s="11" customFormat="1" ht="30" customHeight="1">
      <c r="A356" s="984">
        <v>349</v>
      </c>
      <c r="B356" s="1033"/>
      <c r="C356" s="921">
        <v>134</v>
      </c>
      <c r="D356" s="973" t="s">
        <v>686</v>
      </c>
      <c r="E356" s="235"/>
      <c r="F356" s="195"/>
      <c r="G356" s="196">
        <v>24175</v>
      </c>
      <c r="H356" s="1003" t="s">
        <v>25</v>
      </c>
      <c r="I356" s="938"/>
      <c r="J356" s="1035"/>
      <c r="K356" s="1035"/>
      <c r="L356" s="234"/>
      <c r="M356" s="1035"/>
      <c r="N356" s="1036"/>
      <c r="P356" s="10"/>
    </row>
    <row r="357" spans="1:16" s="11" customFormat="1" ht="18" customHeight="1">
      <c r="A357" s="984">
        <v>350</v>
      </c>
      <c r="B357" s="1033"/>
      <c r="C357" s="206"/>
      <c r="D357" s="192" t="s">
        <v>336</v>
      </c>
      <c r="E357" s="235"/>
      <c r="F357" s="195"/>
      <c r="G357" s="196"/>
      <c r="H357" s="1003"/>
      <c r="I357" s="938">
        <f>SUM(J357:N357)</f>
        <v>8950</v>
      </c>
      <c r="J357" s="1035"/>
      <c r="K357" s="1035"/>
      <c r="L357" s="234">
        <f>700+5860</f>
        <v>6560</v>
      </c>
      <c r="M357" s="1035"/>
      <c r="N357" s="1036">
        <v>2390</v>
      </c>
      <c r="P357" s="10"/>
    </row>
    <row r="358" spans="1:16" s="1144" customFormat="1" ht="22.5" customHeight="1">
      <c r="A358" s="984">
        <v>351</v>
      </c>
      <c r="B358" s="1143"/>
      <c r="C358" s="184">
        <v>135</v>
      </c>
      <c r="D358" s="973" t="s">
        <v>764</v>
      </c>
      <c r="E358" s="235"/>
      <c r="F358" s="195"/>
      <c r="G358" s="196">
        <v>9207</v>
      </c>
      <c r="H358" s="1003" t="s">
        <v>25</v>
      </c>
      <c r="I358" s="938"/>
      <c r="J358" s="1035"/>
      <c r="K358" s="1035"/>
      <c r="L358" s="234"/>
      <c r="M358" s="1035"/>
      <c r="N358" s="1036"/>
      <c r="P358" s="3"/>
    </row>
    <row r="359" spans="1:16" s="11" customFormat="1" ht="18" customHeight="1">
      <c r="A359" s="984">
        <v>352</v>
      </c>
      <c r="B359" s="1033"/>
      <c r="C359" s="191"/>
      <c r="D359" s="192" t="s">
        <v>336</v>
      </c>
      <c r="E359" s="235"/>
      <c r="F359" s="195"/>
      <c r="G359" s="196"/>
      <c r="H359" s="1034"/>
      <c r="I359" s="938">
        <f>SUM(J359:N359)</f>
        <v>3545</v>
      </c>
      <c r="J359" s="1035">
        <v>766</v>
      </c>
      <c r="K359" s="1035">
        <v>158</v>
      </c>
      <c r="L359" s="234">
        <f>3545-766-158</f>
        <v>2621</v>
      </c>
      <c r="M359" s="1035"/>
      <c r="N359" s="1036"/>
      <c r="P359" s="10"/>
    </row>
    <row r="360" spans="1:16" s="1144" customFormat="1" ht="22.5" customHeight="1">
      <c r="A360" s="984">
        <v>353</v>
      </c>
      <c r="B360" s="1143"/>
      <c r="C360" s="184">
        <v>136</v>
      </c>
      <c r="D360" s="973" t="s">
        <v>447</v>
      </c>
      <c r="E360" s="235">
        <v>250</v>
      </c>
      <c r="F360" s="195"/>
      <c r="G360" s="196">
        <v>2037</v>
      </c>
      <c r="H360" s="1003" t="s">
        <v>25</v>
      </c>
      <c r="I360" s="938"/>
      <c r="J360" s="1035"/>
      <c r="K360" s="1035"/>
      <c r="L360" s="234"/>
      <c r="M360" s="1035"/>
      <c r="N360" s="1036"/>
      <c r="P360" s="3"/>
    </row>
    <row r="361" spans="1:16" s="11" customFormat="1" ht="18" customHeight="1">
      <c r="A361" s="984">
        <v>354</v>
      </c>
      <c r="B361" s="1033"/>
      <c r="C361" s="191"/>
      <c r="D361" s="192" t="s">
        <v>336</v>
      </c>
      <c r="E361" s="235"/>
      <c r="F361" s="195"/>
      <c r="G361" s="196"/>
      <c r="H361" s="1034"/>
      <c r="I361" s="938">
        <f>SUM(J361:N361)</f>
        <v>1334</v>
      </c>
      <c r="J361" s="1035">
        <v>201</v>
      </c>
      <c r="K361" s="1035">
        <v>49</v>
      </c>
      <c r="L361" s="234">
        <v>1084</v>
      </c>
      <c r="M361" s="1035"/>
      <c r="N361" s="1036"/>
      <c r="P361" s="10"/>
    </row>
    <row r="362" spans="1:14" s="10" customFormat="1" ht="22.5" customHeight="1">
      <c r="A362" s="984">
        <v>355</v>
      </c>
      <c r="B362" s="217"/>
      <c r="C362" s="184">
        <v>137</v>
      </c>
      <c r="D362" s="972" t="s">
        <v>448</v>
      </c>
      <c r="E362" s="235"/>
      <c r="F362" s="195"/>
      <c r="G362" s="236"/>
      <c r="H362" s="1003" t="s">
        <v>25</v>
      </c>
      <c r="I362" s="938"/>
      <c r="J362" s="188"/>
      <c r="K362" s="188"/>
      <c r="L362" s="188"/>
      <c r="M362" s="188"/>
      <c r="N362" s="189"/>
    </row>
    <row r="363" spans="1:14" s="10" customFormat="1" ht="18" customHeight="1">
      <c r="A363" s="984">
        <v>356</v>
      </c>
      <c r="B363" s="217"/>
      <c r="C363" s="184"/>
      <c r="D363" s="192" t="s">
        <v>336</v>
      </c>
      <c r="E363" s="235"/>
      <c r="F363" s="195"/>
      <c r="G363" s="236"/>
      <c r="H363" s="1003"/>
      <c r="I363" s="938">
        <f>SUM(J363:N363)</f>
        <v>6000</v>
      </c>
      <c r="J363" s="188"/>
      <c r="K363" s="188"/>
      <c r="L363" s="188"/>
      <c r="M363" s="188"/>
      <c r="N363" s="189">
        <v>6000</v>
      </c>
    </row>
    <row r="364" spans="1:14" s="10" customFormat="1" ht="22.5" customHeight="1">
      <c r="A364" s="984">
        <v>357</v>
      </c>
      <c r="B364" s="217"/>
      <c r="C364" s="184">
        <v>138</v>
      </c>
      <c r="D364" s="972" t="s">
        <v>930</v>
      </c>
      <c r="E364" s="235"/>
      <c r="F364" s="195"/>
      <c r="G364" s="236"/>
      <c r="H364" s="1003" t="s">
        <v>25</v>
      </c>
      <c r="I364" s="938"/>
      <c r="J364" s="188"/>
      <c r="K364" s="188"/>
      <c r="L364" s="188"/>
      <c r="M364" s="188"/>
      <c r="N364" s="189"/>
    </row>
    <row r="365" spans="1:14" s="10" customFormat="1" ht="18" customHeight="1">
      <c r="A365" s="984">
        <v>358</v>
      </c>
      <c r="B365" s="217"/>
      <c r="C365" s="184"/>
      <c r="D365" s="192" t="s">
        <v>336</v>
      </c>
      <c r="E365" s="235"/>
      <c r="F365" s="195"/>
      <c r="G365" s="236"/>
      <c r="H365" s="1003"/>
      <c r="I365" s="938">
        <f>SUM(J365:N365)</f>
        <v>170</v>
      </c>
      <c r="J365" s="188"/>
      <c r="K365" s="188"/>
      <c r="L365" s="234">
        <v>170</v>
      </c>
      <c r="M365" s="188"/>
      <c r="N365" s="189"/>
    </row>
    <row r="366" spans="1:14" s="10" customFormat="1" ht="22.5" customHeight="1">
      <c r="A366" s="984">
        <v>359</v>
      </c>
      <c r="B366" s="217"/>
      <c r="C366" s="184">
        <v>139</v>
      </c>
      <c r="D366" s="972" t="s">
        <v>931</v>
      </c>
      <c r="E366" s="235"/>
      <c r="F366" s="195"/>
      <c r="G366" s="236"/>
      <c r="H366" s="1003" t="s">
        <v>25</v>
      </c>
      <c r="I366" s="938"/>
      <c r="J366" s="188"/>
      <c r="K366" s="188"/>
      <c r="L366" s="188"/>
      <c r="M366" s="188"/>
      <c r="N366" s="189"/>
    </row>
    <row r="367" spans="1:14" s="10" customFormat="1" ht="18" customHeight="1">
      <c r="A367" s="984">
        <v>360</v>
      </c>
      <c r="B367" s="217"/>
      <c r="C367" s="184"/>
      <c r="D367" s="192" t="s">
        <v>336</v>
      </c>
      <c r="E367" s="235"/>
      <c r="F367" s="195"/>
      <c r="G367" s="236"/>
      <c r="H367" s="1003"/>
      <c r="I367" s="938">
        <f>SUM(J367:N367)</f>
        <v>16127</v>
      </c>
      <c r="J367" s="188">
        <v>4500</v>
      </c>
      <c r="K367" s="188">
        <v>877</v>
      </c>
      <c r="L367" s="188">
        <v>10750</v>
      </c>
      <c r="M367" s="188"/>
      <c r="N367" s="189"/>
    </row>
    <row r="368" spans="1:14" s="10" customFormat="1" ht="33.75" customHeight="1">
      <c r="A368" s="984">
        <v>361</v>
      </c>
      <c r="B368" s="217"/>
      <c r="C368" s="184">
        <v>140</v>
      </c>
      <c r="D368" s="972" t="s">
        <v>933</v>
      </c>
      <c r="E368" s="235"/>
      <c r="F368" s="195"/>
      <c r="G368" s="236"/>
      <c r="H368" s="1003" t="s">
        <v>25</v>
      </c>
      <c r="I368" s="938"/>
      <c r="J368" s="188"/>
      <c r="K368" s="188"/>
      <c r="L368" s="188"/>
      <c r="M368" s="188"/>
      <c r="N368" s="189"/>
    </row>
    <row r="369" spans="1:14" s="10" customFormat="1" ht="18" customHeight="1">
      <c r="A369" s="984">
        <v>362</v>
      </c>
      <c r="B369" s="217"/>
      <c r="C369" s="184"/>
      <c r="D369" s="192" t="s">
        <v>336</v>
      </c>
      <c r="E369" s="235"/>
      <c r="F369" s="195"/>
      <c r="G369" s="236"/>
      <c r="H369" s="1003"/>
      <c r="I369" s="938">
        <f>SUM(J369:N369)</f>
        <v>435</v>
      </c>
      <c r="J369" s="188"/>
      <c r="K369" s="188"/>
      <c r="L369" s="188">
        <v>435</v>
      </c>
      <c r="M369" s="188"/>
      <c r="N369" s="189"/>
    </row>
    <row r="370" spans="1:14" s="10" customFormat="1" ht="22.5" customHeight="1">
      <c r="A370" s="984">
        <v>363</v>
      </c>
      <c r="B370" s="217"/>
      <c r="C370" s="184">
        <v>141</v>
      </c>
      <c r="D370" s="972" t="s">
        <v>932</v>
      </c>
      <c r="E370" s="235"/>
      <c r="F370" s="195"/>
      <c r="G370" s="236"/>
      <c r="H370" s="1003" t="s">
        <v>25</v>
      </c>
      <c r="I370" s="938"/>
      <c r="J370" s="188"/>
      <c r="K370" s="188"/>
      <c r="L370" s="188"/>
      <c r="M370" s="188"/>
      <c r="N370" s="189"/>
    </row>
    <row r="371" spans="1:14" s="10" customFormat="1" ht="18" customHeight="1">
      <c r="A371" s="984">
        <v>364</v>
      </c>
      <c r="B371" s="217"/>
      <c r="C371" s="184"/>
      <c r="D371" s="192" t="s">
        <v>336</v>
      </c>
      <c r="E371" s="235"/>
      <c r="F371" s="195"/>
      <c r="G371" s="236"/>
      <c r="H371" s="1003"/>
      <c r="I371" s="938">
        <f>SUM(J371:N371)</f>
        <v>382</v>
      </c>
      <c r="J371" s="188"/>
      <c r="K371" s="188"/>
      <c r="L371" s="188">
        <v>382</v>
      </c>
      <c r="M371" s="188"/>
      <c r="N371" s="189"/>
    </row>
    <row r="372" spans="1:14" s="10" customFormat="1" ht="22.5" customHeight="1">
      <c r="A372" s="984">
        <v>365</v>
      </c>
      <c r="B372" s="217"/>
      <c r="C372" s="184">
        <v>142</v>
      </c>
      <c r="D372" s="972" t="s">
        <v>864</v>
      </c>
      <c r="E372" s="235"/>
      <c r="F372" s="195"/>
      <c r="G372" s="236"/>
      <c r="H372" s="1003" t="s">
        <v>25</v>
      </c>
      <c r="I372" s="938"/>
      <c r="J372" s="188"/>
      <c r="K372" s="188"/>
      <c r="L372" s="188"/>
      <c r="M372" s="188"/>
      <c r="N372" s="189"/>
    </row>
    <row r="373" spans="1:14" s="10" customFormat="1" ht="18" customHeight="1">
      <c r="A373" s="984">
        <v>366</v>
      </c>
      <c r="B373" s="217"/>
      <c r="C373" s="184"/>
      <c r="D373" s="192" t="s">
        <v>336</v>
      </c>
      <c r="E373" s="235"/>
      <c r="F373" s="195"/>
      <c r="G373" s="236"/>
      <c r="H373" s="1003"/>
      <c r="I373" s="938">
        <f>SUM(J373:N373)</f>
        <v>0</v>
      </c>
      <c r="J373" s="188"/>
      <c r="K373" s="188"/>
      <c r="L373" s="188">
        <f>876-876</f>
        <v>0</v>
      </c>
      <c r="M373" s="188"/>
      <c r="N373" s="189"/>
    </row>
    <row r="374" spans="1:14" s="10" customFormat="1" ht="22.5" customHeight="1">
      <c r="A374" s="984">
        <v>367</v>
      </c>
      <c r="B374" s="217"/>
      <c r="C374" s="184">
        <v>143</v>
      </c>
      <c r="D374" s="972" t="s">
        <v>862</v>
      </c>
      <c r="E374" s="235"/>
      <c r="F374" s="195"/>
      <c r="G374" s="236"/>
      <c r="H374" s="1003" t="s">
        <v>25</v>
      </c>
      <c r="I374" s="938"/>
      <c r="J374" s="188"/>
      <c r="K374" s="188"/>
      <c r="L374" s="188"/>
      <c r="M374" s="188"/>
      <c r="N374" s="189"/>
    </row>
    <row r="375" spans="1:14" s="10" customFormat="1" ht="18" customHeight="1">
      <c r="A375" s="984">
        <v>368</v>
      </c>
      <c r="B375" s="217"/>
      <c r="C375" s="184"/>
      <c r="D375" s="192" t="s">
        <v>336</v>
      </c>
      <c r="E375" s="235"/>
      <c r="F375" s="195"/>
      <c r="G375" s="236"/>
      <c r="H375" s="1003"/>
      <c r="I375" s="938">
        <f>SUM(J375:N375)</f>
        <v>1635</v>
      </c>
      <c r="J375" s="188"/>
      <c r="K375" s="188"/>
      <c r="L375" s="188">
        <v>1635</v>
      </c>
      <c r="M375" s="188"/>
      <c r="N375" s="189"/>
    </row>
    <row r="376" spans="1:16" s="11" customFormat="1" ht="18" customHeight="1">
      <c r="A376" s="984">
        <v>369</v>
      </c>
      <c r="B376" s="199"/>
      <c r="C376" s="184">
        <v>144</v>
      </c>
      <c r="D376" s="185" t="s">
        <v>657</v>
      </c>
      <c r="E376" s="186"/>
      <c r="F376" s="201">
        <v>5745</v>
      </c>
      <c r="G376" s="202">
        <v>5442</v>
      </c>
      <c r="H376" s="1001" t="s">
        <v>25</v>
      </c>
      <c r="I376" s="940"/>
      <c r="J376" s="219"/>
      <c r="K376" s="219"/>
      <c r="L376" s="219"/>
      <c r="M376" s="219"/>
      <c r="N376" s="220"/>
      <c r="P376" s="10"/>
    </row>
    <row r="377" spans="1:16" s="11" customFormat="1" ht="18" customHeight="1">
      <c r="A377" s="984">
        <v>370</v>
      </c>
      <c r="B377" s="199"/>
      <c r="C377" s="184">
        <v>145</v>
      </c>
      <c r="D377" s="185" t="s">
        <v>766</v>
      </c>
      <c r="E377" s="186"/>
      <c r="F377" s="201">
        <v>1500</v>
      </c>
      <c r="G377" s="202">
        <v>1500</v>
      </c>
      <c r="H377" s="1001" t="s">
        <v>25</v>
      </c>
      <c r="I377" s="940"/>
      <c r="J377" s="219"/>
      <c r="K377" s="219"/>
      <c r="L377" s="219"/>
      <c r="M377" s="219"/>
      <c r="N377" s="220"/>
      <c r="P377" s="10"/>
    </row>
    <row r="378" spans="1:16" s="11" customFormat="1" ht="18" customHeight="1">
      <c r="A378" s="984">
        <v>371</v>
      </c>
      <c r="B378" s="199"/>
      <c r="C378" s="184">
        <v>146</v>
      </c>
      <c r="D378" s="185" t="s">
        <v>589</v>
      </c>
      <c r="E378" s="186"/>
      <c r="F378" s="201">
        <v>70000</v>
      </c>
      <c r="G378" s="202">
        <v>70000</v>
      </c>
      <c r="H378" s="1001" t="s">
        <v>25</v>
      </c>
      <c r="I378" s="940"/>
      <c r="J378" s="219"/>
      <c r="K378" s="219"/>
      <c r="L378" s="219"/>
      <c r="M378" s="219"/>
      <c r="N378" s="220"/>
      <c r="P378" s="10"/>
    </row>
    <row r="379" spans="1:14" s="10" customFormat="1" ht="18" customHeight="1">
      <c r="A379" s="984">
        <v>372</v>
      </c>
      <c r="B379" s="217"/>
      <c r="C379" s="184">
        <v>147</v>
      </c>
      <c r="D379" s="192" t="s">
        <v>767</v>
      </c>
      <c r="E379" s="235"/>
      <c r="F379" s="195"/>
      <c r="G379" s="236">
        <v>5080</v>
      </c>
      <c r="H379" s="1001" t="s">
        <v>25</v>
      </c>
      <c r="I379" s="938"/>
      <c r="J379" s="188"/>
      <c r="K379" s="188"/>
      <c r="L379" s="188"/>
      <c r="M379" s="188"/>
      <c r="N379" s="189"/>
    </row>
    <row r="380" spans="1:14" s="10" customFormat="1" ht="18" customHeight="1">
      <c r="A380" s="984">
        <v>373</v>
      </c>
      <c r="B380" s="217"/>
      <c r="C380" s="184">
        <v>148</v>
      </c>
      <c r="D380" s="192" t="s">
        <v>768</v>
      </c>
      <c r="E380" s="235"/>
      <c r="F380" s="195"/>
      <c r="G380" s="236">
        <v>9200</v>
      </c>
      <c r="H380" s="1001" t="s">
        <v>25</v>
      </c>
      <c r="I380" s="938"/>
      <c r="J380" s="188"/>
      <c r="K380" s="188"/>
      <c r="L380" s="188"/>
      <c r="M380" s="188"/>
      <c r="N380" s="189"/>
    </row>
    <row r="381" spans="1:14" s="10" customFormat="1" ht="18" customHeight="1">
      <c r="A381" s="984">
        <v>374</v>
      </c>
      <c r="B381" s="217"/>
      <c r="C381" s="184">
        <v>149</v>
      </c>
      <c r="D381" s="192" t="s">
        <v>618</v>
      </c>
      <c r="E381" s="235"/>
      <c r="F381" s="195"/>
      <c r="G381" s="236">
        <v>621</v>
      </c>
      <c r="H381" s="1001" t="s">
        <v>25</v>
      </c>
      <c r="I381" s="938"/>
      <c r="J381" s="188"/>
      <c r="K381" s="188"/>
      <c r="L381" s="188"/>
      <c r="M381" s="188"/>
      <c r="N381" s="189"/>
    </row>
    <row r="382" spans="1:14" s="10" customFormat="1" ht="18" customHeight="1">
      <c r="A382" s="984">
        <v>375</v>
      </c>
      <c r="B382" s="217"/>
      <c r="C382" s="184">
        <v>150</v>
      </c>
      <c r="D382" s="192" t="s">
        <v>769</v>
      </c>
      <c r="E382" s="235"/>
      <c r="F382" s="195"/>
      <c r="G382" s="236">
        <v>11889</v>
      </c>
      <c r="H382" s="1001" t="s">
        <v>25</v>
      </c>
      <c r="I382" s="938"/>
      <c r="J382" s="188"/>
      <c r="K382" s="188"/>
      <c r="L382" s="188"/>
      <c r="M382" s="188"/>
      <c r="N382" s="189"/>
    </row>
    <row r="383" spans="1:16" s="3" customFormat="1" ht="18" customHeight="1">
      <c r="A383" s="984">
        <v>376</v>
      </c>
      <c r="B383" s="214"/>
      <c r="C383" s="184">
        <v>151</v>
      </c>
      <c r="D383" s="192" t="s">
        <v>596</v>
      </c>
      <c r="E383" s="235">
        <v>3440</v>
      </c>
      <c r="F383" s="235"/>
      <c r="G383" s="236">
        <v>16581</v>
      </c>
      <c r="H383" s="1003" t="s">
        <v>25</v>
      </c>
      <c r="I383" s="938"/>
      <c r="J383" s="234"/>
      <c r="K383" s="234"/>
      <c r="L383" s="234"/>
      <c r="M383" s="188"/>
      <c r="N383" s="189"/>
      <c r="O383" s="10"/>
      <c r="P383" s="10"/>
    </row>
    <row r="384" spans="1:14" s="10" customFormat="1" ht="30" customHeight="1">
      <c r="A384" s="984">
        <v>377</v>
      </c>
      <c r="B384" s="217"/>
      <c r="C384" s="921">
        <v>152</v>
      </c>
      <c r="D384" s="192" t="s">
        <v>682</v>
      </c>
      <c r="E384" s="235"/>
      <c r="F384" s="195"/>
      <c r="G384" s="236">
        <v>50</v>
      </c>
      <c r="H384" s="1001" t="s">
        <v>25</v>
      </c>
      <c r="I384" s="938"/>
      <c r="J384" s="188"/>
      <c r="K384" s="188"/>
      <c r="L384" s="188"/>
      <c r="M384" s="188"/>
      <c r="N384" s="189"/>
    </row>
    <row r="385" spans="1:14" s="10" customFormat="1" ht="18" customHeight="1">
      <c r="A385" s="984">
        <v>378</v>
      </c>
      <c r="B385" s="217"/>
      <c r="C385" s="184">
        <v>153</v>
      </c>
      <c r="D385" s="192" t="s">
        <v>608</v>
      </c>
      <c r="E385" s="235"/>
      <c r="F385" s="195"/>
      <c r="G385" s="236">
        <v>407</v>
      </c>
      <c r="H385" s="1001" t="s">
        <v>25</v>
      </c>
      <c r="I385" s="938"/>
      <c r="J385" s="188"/>
      <c r="K385" s="188"/>
      <c r="L385" s="188"/>
      <c r="M385" s="188"/>
      <c r="N385" s="189"/>
    </row>
    <row r="386" spans="1:14" s="10" customFormat="1" ht="18" customHeight="1">
      <c r="A386" s="984">
        <v>379</v>
      </c>
      <c r="B386" s="217"/>
      <c r="C386" s="184">
        <v>154</v>
      </c>
      <c r="D386" s="192" t="s">
        <v>770</v>
      </c>
      <c r="E386" s="235"/>
      <c r="F386" s="195"/>
      <c r="G386" s="236">
        <v>300</v>
      </c>
      <c r="H386" s="1001" t="s">
        <v>25</v>
      </c>
      <c r="I386" s="938"/>
      <c r="J386" s="188"/>
      <c r="K386" s="188"/>
      <c r="L386" s="188"/>
      <c r="M386" s="188"/>
      <c r="N386" s="189"/>
    </row>
    <row r="387" spans="1:14" s="10" customFormat="1" ht="18" customHeight="1">
      <c r="A387" s="984">
        <v>380</v>
      </c>
      <c r="B387" s="217"/>
      <c r="C387" s="184">
        <v>155</v>
      </c>
      <c r="D387" s="192" t="s">
        <v>685</v>
      </c>
      <c r="E387" s="235"/>
      <c r="F387" s="195"/>
      <c r="G387" s="236">
        <v>400</v>
      </c>
      <c r="H387" s="1001" t="s">
        <v>25</v>
      </c>
      <c r="I387" s="938"/>
      <c r="J387" s="188"/>
      <c r="K387" s="188"/>
      <c r="L387" s="188"/>
      <c r="M387" s="188"/>
      <c r="N387" s="189"/>
    </row>
    <row r="388" spans="1:14" s="10" customFormat="1" ht="18" customHeight="1">
      <c r="A388" s="984">
        <v>381</v>
      </c>
      <c r="B388" s="217"/>
      <c r="C388" s="184">
        <v>156</v>
      </c>
      <c r="D388" s="192" t="s">
        <v>771</v>
      </c>
      <c r="E388" s="235"/>
      <c r="F388" s="195"/>
      <c r="G388" s="236">
        <v>300</v>
      </c>
      <c r="H388" s="1001" t="s">
        <v>25</v>
      </c>
      <c r="I388" s="938"/>
      <c r="J388" s="188"/>
      <c r="K388" s="188"/>
      <c r="L388" s="188"/>
      <c r="M388" s="188"/>
      <c r="N388" s="189"/>
    </row>
    <row r="389" spans="1:14" s="10" customFormat="1" ht="18" customHeight="1">
      <c r="A389" s="984">
        <v>382</v>
      </c>
      <c r="B389" s="217"/>
      <c r="C389" s="184">
        <v>157</v>
      </c>
      <c r="D389" s="192" t="s">
        <v>606</v>
      </c>
      <c r="E389" s="235"/>
      <c r="F389" s="195"/>
      <c r="G389" s="236">
        <v>3000</v>
      </c>
      <c r="H389" s="1001" t="s">
        <v>25</v>
      </c>
      <c r="I389" s="938"/>
      <c r="J389" s="188"/>
      <c r="K389" s="188"/>
      <c r="L389" s="188"/>
      <c r="M389" s="188"/>
      <c r="N389" s="189"/>
    </row>
    <row r="390" spans="1:14" s="10" customFormat="1" ht="18" customHeight="1">
      <c r="A390" s="984">
        <v>383</v>
      </c>
      <c r="B390" s="217"/>
      <c r="C390" s="184">
        <v>158</v>
      </c>
      <c r="D390" s="192" t="s">
        <v>681</v>
      </c>
      <c r="E390" s="235"/>
      <c r="F390" s="195"/>
      <c r="G390" s="236">
        <v>4445</v>
      </c>
      <c r="H390" s="1001" t="s">
        <v>25</v>
      </c>
      <c r="I390" s="938"/>
      <c r="J390" s="188"/>
      <c r="K390" s="188"/>
      <c r="L390" s="188"/>
      <c r="M390" s="188"/>
      <c r="N390" s="189"/>
    </row>
    <row r="391" spans="1:14" s="10" customFormat="1" ht="18" customHeight="1">
      <c r="A391" s="984">
        <v>384</v>
      </c>
      <c r="B391" s="217"/>
      <c r="C391" s="184">
        <v>159</v>
      </c>
      <c r="D391" s="192" t="s">
        <v>683</v>
      </c>
      <c r="E391" s="235"/>
      <c r="F391" s="195"/>
      <c r="G391" s="236">
        <v>155</v>
      </c>
      <c r="H391" s="1001" t="s">
        <v>25</v>
      </c>
      <c r="I391" s="938"/>
      <c r="J391" s="188"/>
      <c r="K391" s="188"/>
      <c r="L391" s="188"/>
      <c r="M391" s="188"/>
      <c r="N391" s="189"/>
    </row>
    <row r="392" spans="1:14" s="10" customFormat="1" ht="18" customHeight="1">
      <c r="A392" s="984">
        <v>385</v>
      </c>
      <c r="B392" s="217"/>
      <c r="C392" s="184">
        <v>160</v>
      </c>
      <c r="D392" s="192" t="s">
        <v>772</v>
      </c>
      <c r="E392" s="235"/>
      <c r="F392" s="195"/>
      <c r="G392" s="236">
        <v>3</v>
      </c>
      <c r="H392" s="1001" t="s">
        <v>25</v>
      </c>
      <c r="I392" s="938"/>
      <c r="J392" s="188"/>
      <c r="K392" s="188"/>
      <c r="L392" s="188"/>
      <c r="M392" s="188"/>
      <c r="N392" s="189"/>
    </row>
    <row r="393" spans="1:14" s="10" customFormat="1" ht="18" customHeight="1">
      <c r="A393" s="984">
        <v>386</v>
      </c>
      <c r="B393" s="217"/>
      <c r="C393" s="184">
        <v>161</v>
      </c>
      <c r="D393" s="192" t="s">
        <v>547</v>
      </c>
      <c r="E393" s="235"/>
      <c r="F393" s="195"/>
      <c r="G393" s="236">
        <v>5000</v>
      </c>
      <c r="H393" s="1001" t="s">
        <v>24</v>
      </c>
      <c r="I393" s="938"/>
      <c r="J393" s="188"/>
      <c r="K393" s="188"/>
      <c r="L393" s="188"/>
      <c r="M393" s="188"/>
      <c r="N393" s="189"/>
    </row>
    <row r="394" spans="1:16" s="218" customFormat="1" ht="18" customHeight="1">
      <c r="A394" s="984">
        <v>387</v>
      </c>
      <c r="B394" s="217"/>
      <c r="C394" s="184">
        <v>162</v>
      </c>
      <c r="D394" s="192" t="s">
        <v>340</v>
      </c>
      <c r="E394" s="235">
        <v>1471</v>
      </c>
      <c r="F394" s="195"/>
      <c r="G394" s="236">
        <v>2812</v>
      </c>
      <c r="H394" s="1003" t="s">
        <v>25</v>
      </c>
      <c r="I394" s="938"/>
      <c r="J394" s="188"/>
      <c r="K394" s="188"/>
      <c r="L394" s="188"/>
      <c r="M394" s="188"/>
      <c r="N394" s="189"/>
      <c r="O394" s="176"/>
      <c r="P394" s="10"/>
    </row>
    <row r="395" spans="1:16" s="218" customFormat="1" ht="29.25" customHeight="1">
      <c r="A395" s="984">
        <v>388</v>
      </c>
      <c r="B395" s="217"/>
      <c r="C395" s="921">
        <v>163</v>
      </c>
      <c r="D395" s="185" t="s">
        <v>548</v>
      </c>
      <c r="E395" s="235">
        <v>9697</v>
      </c>
      <c r="F395" s="235"/>
      <c r="G395" s="236">
        <v>8203</v>
      </c>
      <c r="H395" s="1003" t="s">
        <v>25</v>
      </c>
      <c r="I395" s="938"/>
      <c r="J395" s="188"/>
      <c r="K395" s="188"/>
      <c r="L395" s="188"/>
      <c r="M395" s="188"/>
      <c r="N395" s="189"/>
      <c r="O395" s="176"/>
      <c r="P395" s="10"/>
    </row>
    <row r="396" spans="1:16" s="218" customFormat="1" ht="29.25" customHeight="1">
      <c r="A396" s="984">
        <v>389</v>
      </c>
      <c r="B396" s="217"/>
      <c r="C396" s="921">
        <v>164</v>
      </c>
      <c r="D396" s="185" t="s">
        <v>773</v>
      </c>
      <c r="E396" s="235"/>
      <c r="F396" s="235"/>
      <c r="G396" s="236">
        <v>5398</v>
      </c>
      <c r="H396" s="1003" t="s">
        <v>25</v>
      </c>
      <c r="I396" s="938"/>
      <c r="J396" s="188"/>
      <c r="K396" s="188"/>
      <c r="L396" s="188"/>
      <c r="M396" s="188"/>
      <c r="N396" s="189"/>
      <c r="O396" s="176"/>
      <c r="P396" s="10"/>
    </row>
    <row r="397" spans="1:16" s="3" customFormat="1" ht="29.25" customHeight="1">
      <c r="A397" s="984">
        <v>390</v>
      </c>
      <c r="B397" s="190"/>
      <c r="C397" s="921">
        <v>165</v>
      </c>
      <c r="D397" s="192" t="s">
        <v>549</v>
      </c>
      <c r="E397" s="186">
        <v>11403</v>
      </c>
      <c r="F397" s="186"/>
      <c r="G397" s="187">
        <v>31011</v>
      </c>
      <c r="H397" s="1003" t="s">
        <v>25</v>
      </c>
      <c r="I397" s="938"/>
      <c r="J397" s="234"/>
      <c r="K397" s="234"/>
      <c r="L397" s="234"/>
      <c r="M397" s="188"/>
      <c r="N397" s="189"/>
      <c r="O397" s="10"/>
      <c r="P397" s="10"/>
    </row>
    <row r="398" spans="1:16" s="3" customFormat="1" ht="18" customHeight="1">
      <c r="A398" s="984">
        <v>391</v>
      </c>
      <c r="B398" s="214"/>
      <c r="C398" s="184">
        <v>166</v>
      </c>
      <c r="D398" s="192" t="s">
        <v>749</v>
      </c>
      <c r="E398" s="235"/>
      <c r="F398" s="235"/>
      <c r="G398" s="236">
        <v>10600</v>
      </c>
      <c r="H398" s="1003" t="s">
        <v>25</v>
      </c>
      <c r="I398" s="938"/>
      <c r="J398" s="234"/>
      <c r="K398" s="234"/>
      <c r="L398" s="234"/>
      <c r="M398" s="188"/>
      <c r="N398" s="189"/>
      <c r="O398" s="10"/>
      <c r="P398" s="10"/>
    </row>
    <row r="399" spans="1:16" s="218" customFormat="1" ht="18" customHeight="1">
      <c r="A399" s="984">
        <v>392</v>
      </c>
      <c r="B399" s="217"/>
      <c r="C399" s="184">
        <v>167</v>
      </c>
      <c r="D399" s="185" t="s">
        <v>449</v>
      </c>
      <c r="E399" s="235">
        <v>243</v>
      </c>
      <c r="F399" s="235"/>
      <c r="G399" s="236">
        <v>15060</v>
      </c>
      <c r="H399" s="1003" t="s">
        <v>25</v>
      </c>
      <c r="I399" s="938"/>
      <c r="J399" s="188"/>
      <c r="K399" s="188"/>
      <c r="L399" s="188"/>
      <c r="M399" s="188"/>
      <c r="N399" s="189"/>
      <c r="P399" s="10"/>
    </row>
    <row r="400" spans="1:16" s="3" customFormat="1" ht="18" customHeight="1">
      <c r="A400" s="984">
        <v>393</v>
      </c>
      <c r="B400" s="214"/>
      <c r="C400" s="184">
        <v>168</v>
      </c>
      <c r="D400" s="185" t="s">
        <v>450</v>
      </c>
      <c r="E400" s="235">
        <v>3096</v>
      </c>
      <c r="F400" s="235"/>
      <c r="G400" s="236">
        <v>4295</v>
      </c>
      <c r="H400" s="1003" t="s">
        <v>25</v>
      </c>
      <c r="I400" s="938"/>
      <c r="J400" s="234"/>
      <c r="K400" s="234"/>
      <c r="L400" s="234"/>
      <c r="M400" s="188"/>
      <c r="N400" s="189"/>
      <c r="O400" s="10"/>
      <c r="P400" s="10"/>
    </row>
    <row r="401" spans="1:14" s="10" customFormat="1" ht="18" customHeight="1">
      <c r="A401" s="984">
        <v>394</v>
      </c>
      <c r="B401" s="190"/>
      <c r="C401" s="184">
        <v>169</v>
      </c>
      <c r="D401" s="192" t="s">
        <v>462</v>
      </c>
      <c r="E401" s="186">
        <v>469</v>
      </c>
      <c r="F401" s="186"/>
      <c r="G401" s="187">
        <v>5</v>
      </c>
      <c r="H401" s="1003" t="s">
        <v>25</v>
      </c>
      <c r="I401" s="938"/>
      <c r="J401" s="188"/>
      <c r="K401" s="188"/>
      <c r="L401" s="188"/>
      <c r="M401" s="188"/>
      <c r="N401" s="189"/>
    </row>
    <row r="402" spans="1:16" s="3" customFormat="1" ht="18" customHeight="1">
      <c r="A402" s="984">
        <v>395</v>
      </c>
      <c r="B402" s="190"/>
      <c r="C402" s="184">
        <v>170</v>
      </c>
      <c r="D402" s="192" t="s">
        <v>461</v>
      </c>
      <c r="E402" s="186">
        <v>220</v>
      </c>
      <c r="F402" s="186"/>
      <c r="G402" s="187">
        <v>208</v>
      </c>
      <c r="H402" s="1003" t="s">
        <v>25</v>
      </c>
      <c r="I402" s="938"/>
      <c r="J402" s="188"/>
      <c r="K402" s="188"/>
      <c r="L402" s="188"/>
      <c r="M402" s="188"/>
      <c r="N402" s="189"/>
      <c r="O402" s="10"/>
      <c r="P402" s="10"/>
    </row>
    <row r="403" spans="1:16" s="3" customFormat="1" ht="18" customHeight="1">
      <c r="A403" s="984">
        <v>396</v>
      </c>
      <c r="B403" s="190"/>
      <c r="C403" s="184">
        <v>171</v>
      </c>
      <c r="D403" s="192" t="s">
        <v>774</v>
      </c>
      <c r="E403" s="186">
        <v>178</v>
      </c>
      <c r="F403" s="186"/>
      <c r="G403" s="187">
        <v>879</v>
      </c>
      <c r="H403" s="1003" t="s">
        <v>25</v>
      </c>
      <c r="I403" s="938"/>
      <c r="J403" s="234"/>
      <c r="K403" s="234"/>
      <c r="L403" s="234"/>
      <c r="M403" s="188"/>
      <c r="N403" s="189"/>
      <c r="O403" s="10"/>
      <c r="P403" s="10"/>
    </row>
    <row r="404" spans="1:16" s="3" customFormat="1" ht="18" customHeight="1">
      <c r="A404" s="984">
        <v>397</v>
      </c>
      <c r="B404" s="214"/>
      <c r="C404" s="184">
        <v>172</v>
      </c>
      <c r="D404" s="192" t="s">
        <v>597</v>
      </c>
      <c r="E404" s="235">
        <v>8162</v>
      </c>
      <c r="F404" s="235"/>
      <c r="G404" s="236">
        <v>4775</v>
      </c>
      <c r="H404" s="1003" t="s">
        <v>25</v>
      </c>
      <c r="I404" s="938"/>
      <c r="J404" s="234"/>
      <c r="K404" s="234"/>
      <c r="L404" s="234"/>
      <c r="M404" s="188"/>
      <c r="N404" s="189"/>
      <c r="O404" s="10"/>
      <c r="P404" s="10"/>
    </row>
    <row r="405" spans="1:16" s="3" customFormat="1" ht="29.25" customHeight="1">
      <c r="A405" s="984">
        <v>398</v>
      </c>
      <c r="B405" s="214"/>
      <c r="C405" s="921">
        <v>173</v>
      </c>
      <c r="D405" s="192" t="s">
        <v>566</v>
      </c>
      <c r="E405" s="235"/>
      <c r="F405" s="235"/>
      <c r="G405" s="236">
        <v>3343</v>
      </c>
      <c r="H405" s="1037" t="s">
        <v>25</v>
      </c>
      <c r="I405" s="938"/>
      <c r="J405" s="234"/>
      <c r="K405" s="234"/>
      <c r="L405" s="234"/>
      <c r="M405" s="188"/>
      <c r="N405" s="189"/>
      <c r="O405" s="10"/>
      <c r="P405" s="10"/>
    </row>
    <row r="406" spans="1:16" s="3" customFormat="1" ht="29.25" customHeight="1">
      <c r="A406" s="984">
        <v>399</v>
      </c>
      <c r="B406" s="214"/>
      <c r="C406" s="921">
        <v>174</v>
      </c>
      <c r="D406" s="192" t="s">
        <v>775</v>
      </c>
      <c r="E406" s="235"/>
      <c r="F406" s="235"/>
      <c r="G406" s="236">
        <v>116</v>
      </c>
      <c r="H406" s="1037" t="s">
        <v>25</v>
      </c>
      <c r="I406" s="938"/>
      <c r="J406" s="188"/>
      <c r="K406" s="188"/>
      <c r="L406" s="188"/>
      <c r="M406" s="188"/>
      <c r="N406" s="189"/>
      <c r="O406" s="10"/>
      <c r="P406" s="10"/>
    </row>
    <row r="407" spans="1:16" s="3" customFormat="1" ht="18" customHeight="1">
      <c r="A407" s="984">
        <v>400</v>
      </c>
      <c r="B407" s="214"/>
      <c r="C407" s="184">
        <v>175</v>
      </c>
      <c r="D407" s="192" t="s">
        <v>776</v>
      </c>
      <c r="E407" s="235"/>
      <c r="F407" s="235"/>
      <c r="G407" s="236">
        <v>305</v>
      </c>
      <c r="H407" s="1037" t="s">
        <v>25</v>
      </c>
      <c r="I407" s="938"/>
      <c r="J407" s="188"/>
      <c r="K407" s="188"/>
      <c r="L407" s="188"/>
      <c r="M407" s="188"/>
      <c r="N407" s="189"/>
      <c r="O407" s="10"/>
      <c r="P407" s="10"/>
    </row>
    <row r="408" spans="1:16" s="3" customFormat="1" ht="18" customHeight="1">
      <c r="A408" s="984">
        <v>401</v>
      </c>
      <c r="B408" s="214"/>
      <c r="C408" s="184">
        <v>176</v>
      </c>
      <c r="D408" s="192" t="s">
        <v>777</v>
      </c>
      <c r="E408" s="235"/>
      <c r="F408" s="235"/>
      <c r="G408" s="236">
        <v>300</v>
      </c>
      <c r="H408" s="1037" t="s">
        <v>25</v>
      </c>
      <c r="I408" s="938"/>
      <c r="J408" s="188"/>
      <c r="K408" s="188"/>
      <c r="L408" s="188"/>
      <c r="M408" s="188"/>
      <c r="N408" s="189"/>
      <c r="O408" s="10"/>
      <c r="P408" s="10"/>
    </row>
    <row r="409" spans="1:16" s="3" customFormat="1" ht="18" customHeight="1">
      <c r="A409" s="984">
        <v>402</v>
      </c>
      <c r="B409" s="214"/>
      <c r="C409" s="184">
        <v>177</v>
      </c>
      <c r="D409" s="192" t="s">
        <v>778</v>
      </c>
      <c r="E409" s="235"/>
      <c r="F409" s="235"/>
      <c r="G409" s="236">
        <v>350</v>
      </c>
      <c r="H409" s="1037" t="s">
        <v>25</v>
      </c>
      <c r="I409" s="938"/>
      <c r="J409" s="188"/>
      <c r="K409" s="188"/>
      <c r="L409" s="188"/>
      <c r="M409" s="188"/>
      <c r="N409" s="189"/>
      <c r="O409" s="10"/>
      <c r="P409" s="10"/>
    </row>
    <row r="410" spans="1:16" s="3" customFormat="1" ht="18" customHeight="1">
      <c r="A410" s="984">
        <v>403</v>
      </c>
      <c r="B410" s="214"/>
      <c r="C410" s="184">
        <v>178</v>
      </c>
      <c r="D410" s="192" t="s">
        <v>598</v>
      </c>
      <c r="E410" s="235"/>
      <c r="F410" s="235"/>
      <c r="G410" s="236">
        <v>3500</v>
      </c>
      <c r="H410" s="1003" t="s">
        <v>25</v>
      </c>
      <c r="I410" s="938"/>
      <c r="J410" s="234"/>
      <c r="K410" s="234"/>
      <c r="L410" s="234"/>
      <c r="M410" s="188"/>
      <c r="N410" s="189"/>
      <c r="O410" s="10"/>
      <c r="P410" s="10"/>
    </row>
    <row r="411" spans="1:16" s="3" customFormat="1" ht="18" customHeight="1">
      <c r="A411" s="984">
        <v>404</v>
      </c>
      <c r="B411" s="214"/>
      <c r="C411" s="184">
        <v>179</v>
      </c>
      <c r="D411" s="192" t="s">
        <v>779</v>
      </c>
      <c r="E411" s="235"/>
      <c r="F411" s="235"/>
      <c r="G411" s="236">
        <v>1270</v>
      </c>
      <c r="H411" s="1003" t="s">
        <v>25</v>
      </c>
      <c r="I411" s="938"/>
      <c r="J411" s="234"/>
      <c r="K411" s="234"/>
      <c r="L411" s="234"/>
      <c r="M411" s="188"/>
      <c r="N411" s="189"/>
      <c r="O411" s="10"/>
      <c r="P411" s="10"/>
    </row>
    <row r="412" spans="1:16" s="3" customFormat="1" ht="29.25" customHeight="1">
      <c r="A412" s="984">
        <v>405</v>
      </c>
      <c r="B412" s="214"/>
      <c r="C412" s="921">
        <v>180</v>
      </c>
      <c r="D412" s="192" t="s">
        <v>620</v>
      </c>
      <c r="E412" s="235"/>
      <c r="F412" s="235"/>
      <c r="G412" s="236">
        <v>900</v>
      </c>
      <c r="H412" s="1037" t="s">
        <v>25</v>
      </c>
      <c r="I412" s="938"/>
      <c r="J412" s="234"/>
      <c r="K412" s="234"/>
      <c r="L412" s="234"/>
      <c r="M412" s="188"/>
      <c r="N412" s="189"/>
      <c r="O412" s="10"/>
      <c r="P412" s="10"/>
    </row>
    <row r="413" spans="1:16" s="3" customFormat="1" ht="18" customHeight="1">
      <c r="A413" s="984">
        <v>406</v>
      </c>
      <c r="B413" s="214"/>
      <c r="C413" s="184">
        <v>181</v>
      </c>
      <c r="D413" s="192" t="s">
        <v>619</v>
      </c>
      <c r="E413" s="235"/>
      <c r="F413" s="235"/>
      <c r="G413" s="236">
        <v>92</v>
      </c>
      <c r="H413" s="1003" t="s">
        <v>25</v>
      </c>
      <c r="I413" s="938"/>
      <c r="J413" s="188"/>
      <c r="K413" s="188"/>
      <c r="L413" s="188"/>
      <c r="M413" s="188"/>
      <c r="N413" s="189"/>
      <c r="O413" s="10"/>
      <c r="P413" s="10"/>
    </row>
    <row r="414" spans="1:16" s="3" customFormat="1" ht="18" customHeight="1">
      <c r="A414" s="984">
        <v>407</v>
      </c>
      <c r="B414" s="214"/>
      <c r="C414" s="184">
        <v>182</v>
      </c>
      <c r="D414" s="192" t="s">
        <v>622</v>
      </c>
      <c r="E414" s="235"/>
      <c r="F414" s="235"/>
      <c r="G414" s="236">
        <v>500</v>
      </c>
      <c r="H414" s="1003" t="s">
        <v>25</v>
      </c>
      <c r="I414" s="938"/>
      <c r="J414" s="188"/>
      <c r="K414" s="188"/>
      <c r="L414" s="188"/>
      <c r="M414" s="188"/>
      <c r="N414" s="189"/>
      <c r="O414" s="10"/>
      <c r="P414" s="10"/>
    </row>
    <row r="415" spans="1:16" s="3" customFormat="1" ht="18" customHeight="1">
      <c r="A415" s="984">
        <v>408</v>
      </c>
      <c r="B415" s="214"/>
      <c r="C415" s="184">
        <v>183</v>
      </c>
      <c r="D415" s="192" t="s">
        <v>780</v>
      </c>
      <c r="E415" s="235"/>
      <c r="F415" s="235"/>
      <c r="G415" s="236">
        <v>635</v>
      </c>
      <c r="H415" s="1003" t="s">
        <v>25</v>
      </c>
      <c r="I415" s="938"/>
      <c r="J415" s="188"/>
      <c r="K415" s="188"/>
      <c r="L415" s="188"/>
      <c r="M415" s="188"/>
      <c r="N415" s="189"/>
      <c r="O415" s="10"/>
      <c r="P415" s="10"/>
    </row>
    <row r="416" spans="1:16" s="3" customFormat="1" ht="18" customHeight="1">
      <c r="A416" s="984">
        <v>409</v>
      </c>
      <c r="B416" s="214"/>
      <c r="C416" s="184">
        <v>184</v>
      </c>
      <c r="D416" s="192" t="s">
        <v>781</v>
      </c>
      <c r="E416" s="235"/>
      <c r="F416" s="235"/>
      <c r="G416" s="236">
        <v>7600</v>
      </c>
      <c r="H416" s="1003" t="s">
        <v>25</v>
      </c>
      <c r="I416" s="938"/>
      <c r="J416" s="188"/>
      <c r="K416" s="188"/>
      <c r="L416" s="188"/>
      <c r="M416" s="188"/>
      <c r="N416" s="189"/>
      <c r="O416" s="10"/>
      <c r="P416" s="10"/>
    </row>
    <row r="417" spans="1:16" s="3" customFormat="1" ht="18" customHeight="1">
      <c r="A417" s="984">
        <v>410</v>
      </c>
      <c r="B417" s="214"/>
      <c r="C417" s="184">
        <v>185</v>
      </c>
      <c r="D417" s="192" t="s">
        <v>782</v>
      </c>
      <c r="E417" s="235"/>
      <c r="F417" s="235"/>
      <c r="G417" s="236">
        <v>1200</v>
      </c>
      <c r="H417" s="1003" t="s">
        <v>25</v>
      </c>
      <c r="I417" s="938"/>
      <c r="J417" s="188"/>
      <c r="K417" s="188"/>
      <c r="L417" s="188"/>
      <c r="M417" s="188"/>
      <c r="N417" s="189"/>
      <c r="O417" s="10"/>
      <c r="P417" s="10"/>
    </row>
    <row r="418" spans="1:16" s="3" customFormat="1" ht="18" customHeight="1">
      <c r="A418" s="984">
        <v>411</v>
      </c>
      <c r="B418" s="214"/>
      <c r="C418" s="184">
        <v>186</v>
      </c>
      <c r="D418" s="192" t="s">
        <v>783</v>
      </c>
      <c r="E418" s="235"/>
      <c r="F418" s="235"/>
      <c r="G418" s="236">
        <v>500</v>
      </c>
      <c r="H418" s="1003" t="s">
        <v>25</v>
      </c>
      <c r="I418" s="938"/>
      <c r="J418" s="188"/>
      <c r="K418" s="188"/>
      <c r="L418" s="188"/>
      <c r="M418" s="188"/>
      <c r="N418" s="189"/>
      <c r="O418" s="10"/>
      <c r="P418" s="10"/>
    </row>
    <row r="419" spans="1:16" s="3" customFormat="1" ht="18" customHeight="1">
      <c r="A419" s="984">
        <v>412</v>
      </c>
      <c r="B419" s="214"/>
      <c r="C419" s="184">
        <v>187</v>
      </c>
      <c r="D419" s="192" t="s">
        <v>784</v>
      </c>
      <c r="E419" s="235"/>
      <c r="F419" s="235"/>
      <c r="G419" s="236">
        <v>800</v>
      </c>
      <c r="H419" s="1003" t="s">
        <v>25</v>
      </c>
      <c r="I419" s="938"/>
      <c r="J419" s="188"/>
      <c r="K419" s="188"/>
      <c r="L419" s="188"/>
      <c r="M419" s="188"/>
      <c r="N419" s="189"/>
      <c r="O419" s="10"/>
      <c r="P419" s="10"/>
    </row>
    <row r="420" spans="1:16" s="3" customFormat="1" ht="18" customHeight="1">
      <c r="A420" s="984">
        <v>413</v>
      </c>
      <c r="B420" s="214"/>
      <c r="C420" s="184">
        <v>188</v>
      </c>
      <c r="D420" s="192" t="s">
        <v>785</v>
      </c>
      <c r="E420" s="235"/>
      <c r="F420" s="235"/>
      <c r="G420" s="236">
        <v>12700</v>
      </c>
      <c r="H420" s="1003" t="s">
        <v>25</v>
      </c>
      <c r="I420" s="938"/>
      <c r="J420" s="188"/>
      <c r="K420" s="188"/>
      <c r="L420" s="188"/>
      <c r="M420" s="188"/>
      <c r="N420" s="189"/>
      <c r="O420" s="10"/>
      <c r="P420" s="10"/>
    </row>
    <row r="421" spans="1:16" s="3" customFormat="1" ht="29.25" customHeight="1">
      <c r="A421" s="984">
        <v>414</v>
      </c>
      <c r="B421" s="214"/>
      <c r="C421" s="921">
        <v>189</v>
      </c>
      <c r="D421" s="192" t="s">
        <v>609</v>
      </c>
      <c r="E421" s="235"/>
      <c r="F421" s="235"/>
      <c r="G421" s="236">
        <v>94</v>
      </c>
      <c r="H421" s="1037" t="s">
        <v>25</v>
      </c>
      <c r="I421" s="938"/>
      <c r="J421" s="188"/>
      <c r="K421" s="188"/>
      <c r="L421" s="188"/>
      <c r="M421" s="188"/>
      <c r="N421" s="189"/>
      <c r="O421" s="10"/>
      <c r="P421" s="10"/>
    </row>
    <row r="422" spans="1:16" s="218" customFormat="1" ht="18" customHeight="1">
      <c r="A422" s="984">
        <v>415</v>
      </c>
      <c r="B422" s="217"/>
      <c r="C422" s="184">
        <v>190</v>
      </c>
      <c r="D422" s="185" t="s">
        <v>124</v>
      </c>
      <c r="E422" s="235">
        <v>9525</v>
      </c>
      <c r="F422" s="235"/>
      <c r="G422" s="236">
        <v>9807</v>
      </c>
      <c r="H422" s="1003" t="s">
        <v>25</v>
      </c>
      <c r="I422" s="938"/>
      <c r="J422" s="188"/>
      <c r="K422" s="188"/>
      <c r="L422" s="188"/>
      <c r="M422" s="188"/>
      <c r="N422" s="189"/>
      <c r="O422" s="176"/>
      <c r="P422" s="10"/>
    </row>
    <row r="423" spans="1:16" s="218" customFormat="1" ht="18" customHeight="1">
      <c r="A423" s="984">
        <v>416</v>
      </c>
      <c r="B423" s="217"/>
      <c r="C423" s="184">
        <v>191</v>
      </c>
      <c r="D423" s="192" t="s">
        <v>594</v>
      </c>
      <c r="E423" s="235">
        <v>300</v>
      </c>
      <c r="F423" s="235"/>
      <c r="G423" s="236">
        <v>600</v>
      </c>
      <c r="H423" s="1003" t="s">
        <v>25</v>
      </c>
      <c r="I423" s="938"/>
      <c r="J423" s="188"/>
      <c r="K423" s="188"/>
      <c r="L423" s="188"/>
      <c r="M423" s="188"/>
      <c r="N423" s="189"/>
      <c r="O423" s="176"/>
      <c r="P423" s="10"/>
    </row>
    <row r="424" spans="1:16" s="218" customFormat="1" ht="18" customHeight="1">
      <c r="A424" s="984">
        <v>417</v>
      </c>
      <c r="B424" s="217"/>
      <c r="C424" s="184">
        <v>192</v>
      </c>
      <c r="D424" s="192" t="s">
        <v>793</v>
      </c>
      <c r="E424" s="235"/>
      <c r="F424" s="235"/>
      <c r="G424" s="236">
        <v>500</v>
      </c>
      <c r="H424" s="1003" t="s">
        <v>25</v>
      </c>
      <c r="I424" s="938"/>
      <c r="J424" s="188"/>
      <c r="K424" s="188"/>
      <c r="L424" s="188"/>
      <c r="M424" s="188"/>
      <c r="N424" s="189"/>
      <c r="O424" s="176"/>
      <c r="P424" s="10"/>
    </row>
    <row r="425" spans="1:16" s="218" customFormat="1" ht="18" customHeight="1">
      <c r="A425" s="984">
        <v>418</v>
      </c>
      <c r="B425" s="217"/>
      <c r="C425" s="184">
        <v>193</v>
      </c>
      <c r="D425" s="192" t="s">
        <v>794</v>
      </c>
      <c r="E425" s="235"/>
      <c r="F425" s="235"/>
      <c r="G425" s="236">
        <v>150</v>
      </c>
      <c r="H425" s="1003" t="s">
        <v>25</v>
      </c>
      <c r="I425" s="938"/>
      <c r="J425" s="188"/>
      <c r="K425" s="188"/>
      <c r="L425" s="188"/>
      <c r="M425" s="188"/>
      <c r="N425" s="189"/>
      <c r="O425" s="176"/>
      <c r="P425" s="10"/>
    </row>
    <row r="426" spans="1:16" s="3" customFormat="1" ht="29.25" customHeight="1">
      <c r="A426" s="984">
        <v>419</v>
      </c>
      <c r="B426" s="214"/>
      <c r="C426" s="921">
        <v>194</v>
      </c>
      <c r="D426" s="192" t="s">
        <v>797</v>
      </c>
      <c r="E426" s="235"/>
      <c r="F426" s="235"/>
      <c r="G426" s="236">
        <v>100</v>
      </c>
      <c r="H426" s="1037" t="s">
        <v>24</v>
      </c>
      <c r="I426" s="938"/>
      <c r="J426" s="188"/>
      <c r="K426" s="188"/>
      <c r="L426" s="188"/>
      <c r="M426" s="188"/>
      <c r="N426" s="189"/>
      <c r="O426" s="10"/>
      <c r="P426" s="10"/>
    </row>
    <row r="427" spans="1:14" s="10" customFormat="1" ht="22.5" customHeight="1">
      <c r="A427" s="984">
        <v>420</v>
      </c>
      <c r="B427" s="190"/>
      <c r="C427" s="184"/>
      <c r="D427" s="213" t="s">
        <v>292</v>
      </c>
      <c r="E427" s="186"/>
      <c r="F427" s="186"/>
      <c r="G427" s="187"/>
      <c r="H427" s="1003"/>
      <c r="I427" s="938"/>
      <c r="J427" s="188"/>
      <c r="K427" s="188"/>
      <c r="L427" s="188"/>
      <c r="M427" s="188"/>
      <c r="N427" s="189"/>
    </row>
    <row r="428" spans="1:16" s="3" customFormat="1" ht="18" customHeight="1">
      <c r="A428" s="984">
        <v>421</v>
      </c>
      <c r="B428" s="190"/>
      <c r="C428" s="184">
        <v>195</v>
      </c>
      <c r="D428" s="185" t="s">
        <v>293</v>
      </c>
      <c r="E428" s="186">
        <v>63</v>
      </c>
      <c r="F428" s="186"/>
      <c r="G428" s="187">
        <v>2536</v>
      </c>
      <c r="H428" s="1001" t="s">
        <v>25</v>
      </c>
      <c r="I428" s="939"/>
      <c r="J428" s="197"/>
      <c r="K428" s="197"/>
      <c r="L428" s="197"/>
      <c r="M428" s="197"/>
      <c r="N428" s="198"/>
      <c r="O428" s="10"/>
      <c r="P428" s="10"/>
    </row>
    <row r="429" spans="1:16" s="3" customFormat="1" ht="18" customHeight="1">
      <c r="A429" s="984">
        <v>422</v>
      </c>
      <c r="B429" s="190"/>
      <c r="C429" s="184">
        <v>196</v>
      </c>
      <c r="D429" s="185" t="s">
        <v>786</v>
      </c>
      <c r="E429" s="186"/>
      <c r="F429" s="186"/>
      <c r="G429" s="187">
        <v>568</v>
      </c>
      <c r="H429" s="1001" t="s">
        <v>25</v>
      </c>
      <c r="I429" s="939"/>
      <c r="J429" s="197"/>
      <c r="K429" s="197"/>
      <c r="L429" s="197"/>
      <c r="M429" s="197"/>
      <c r="N429" s="198"/>
      <c r="O429" s="10"/>
      <c r="P429" s="10"/>
    </row>
    <row r="430" spans="1:16" s="3" customFormat="1" ht="18" customHeight="1">
      <c r="A430" s="984">
        <v>423</v>
      </c>
      <c r="B430" s="190"/>
      <c r="C430" s="184">
        <v>197</v>
      </c>
      <c r="D430" s="185" t="s">
        <v>295</v>
      </c>
      <c r="E430" s="186"/>
      <c r="F430" s="186"/>
      <c r="G430" s="187">
        <v>41</v>
      </c>
      <c r="H430" s="1001" t="s">
        <v>25</v>
      </c>
      <c r="I430" s="939"/>
      <c r="J430" s="197"/>
      <c r="K430" s="197"/>
      <c r="L430" s="197"/>
      <c r="M430" s="197"/>
      <c r="N430" s="198"/>
      <c r="O430" s="10"/>
      <c r="P430" s="10"/>
    </row>
    <row r="431" spans="1:16" s="3" customFormat="1" ht="18" customHeight="1">
      <c r="A431" s="984">
        <v>424</v>
      </c>
      <c r="B431" s="190"/>
      <c r="C431" s="184">
        <v>198</v>
      </c>
      <c r="D431" s="185" t="s">
        <v>296</v>
      </c>
      <c r="E431" s="186">
        <v>255</v>
      </c>
      <c r="F431" s="186"/>
      <c r="G431" s="187">
        <v>249</v>
      </c>
      <c r="H431" s="1001" t="s">
        <v>25</v>
      </c>
      <c r="I431" s="939"/>
      <c r="J431" s="197"/>
      <c r="K431" s="197"/>
      <c r="L431" s="197"/>
      <c r="M431" s="197"/>
      <c r="N431" s="198"/>
      <c r="O431" s="10"/>
      <c r="P431" s="10"/>
    </row>
    <row r="432" spans="1:16" s="3" customFormat="1" ht="18" customHeight="1">
      <c r="A432" s="984">
        <v>425</v>
      </c>
      <c r="B432" s="190"/>
      <c r="C432" s="184">
        <v>199</v>
      </c>
      <c r="D432" s="185" t="s">
        <v>787</v>
      </c>
      <c r="E432" s="186"/>
      <c r="F432" s="186"/>
      <c r="G432" s="187">
        <v>140</v>
      </c>
      <c r="H432" s="1001" t="s">
        <v>25</v>
      </c>
      <c r="I432" s="939"/>
      <c r="J432" s="197"/>
      <c r="K432" s="197"/>
      <c r="L432" s="197"/>
      <c r="M432" s="197"/>
      <c r="N432" s="198"/>
      <c r="O432" s="10"/>
      <c r="P432" s="10"/>
    </row>
    <row r="433" spans="1:16" s="3" customFormat="1" ht="18" customHeight="1">
      <c r="A433" s="984">
        <v>426</v>
      </c>
      <c r="B433" s="190"/>
      <c r="C433" s="184">
        <v>200</v>
      </c>
      <c r="D433" s="185" t="s">
        <v>33</v>
      </c>
      <c r="E433" s="186">
        <v>30</v>
      </c>
      <c r="F433" s="186"/>
      <c r="G433" s="187">
        <v>242</v>
      </c>
      <c r="H433" s="1001" t="s">
        <v>25</v>
      </c>
      <c r="I433" s="939"/>
      <c r="J433" s="197"/>
      <c r="K433" s="197"/>
      <c r="L433" s="197"/>
      <c r="M433" s="197"/>
      <c r="N433" s="198"/>
      <c r="O433" s="10"/>
      <c r="P433" s="10"/>
    </row>
    <row r="434" spans="1:16" s="3" customFormat="1" ht="18" customHeight="1">
      <c r="A434" s="984">
        <v>427</v>
      </c>
      <c r="B434" s="190"/>
      <c r="C434" s="184">
        <v>201</v>
      </c>
      <c r="D434" s="185" t="s">
        <v>601</v>
      </c>
      <c r="E434" s="186">
        <v>25</v>
      </c>
      <c r="F434" s="186"/>
      <c r="G434" s="187">
        <v>349</v>
      </c>
      <c r="H434" s="1001" t="s">
        <v>25</v>
      </c>
      <c r="I434" s="939"/>
      <c r="J434" s="197"/>
      <c r="K434" s="197"/>
      <c r="L434" s="197"/>
      <c r="M434" s="197"/>
      <c r="N434" s="198"/>
      <c r="O434" s="10"/>
      <c r="P434" s="10"/>
    </row>
    <row r="435" spans="1:16" s="3" customFormat="1" ht="18" customHeight="1">
      <c r="A435" s="984">
        <v>428</v>
      </c>
      <c r="B435" s="190"/>
      <c r="C435" s="184">
        <v>202</v>
      </c>
      <c r="D435" s="185" t="s">
        <v>602</v>
      </c>
      <c r="E435" s="186"/>
      <c r="F435" s="186"/>
      <c r="G435" s="187">
        <v>244</v>
      </c>
      <c r="H435" s="1001" t="s">
        <v>25</v>
      </c>
      <c r="I435" s="939"/>
      <c r="J435" s="197"/>
      <c r="K435" s="197"/>
      <c r="L435" s="197"/>
      <c r="M435" s="197"/>
      <c r="N435" s="198"/>
      <c r="O435" s="10"/>
      <c r="P435" s="10"/>
    </row>
    <row r="436" spans="1:16" s="3" customFormat="1" ht="18" customHeight="1">
      <c r="A436" s="984">
        <v>429</v>
      </c>
      <c r="B436" s="190"/>
      <c r="C436" s="184">
        <v>203</v>
      </c>
      <c r="D436" s="185" t="s">
        <v>603</v>
      </c>
      <c r="E436" s="186">
        <v>14</v>
      </c>
      <c r="F436" s="186"/>
      <c r="G436" s="187">
        <v>36</v>
      </c>
      <c r="H436" s="1001" t="s">
        <v>25</v>
      </c>
      <c r="I436" s="939"/>
      <c r="J436" s="197"/>
      <c r="K436" s="197"/>
      <c r="L436" s="197"/>
      <c r="M436" s="197"/>
      <c r="N436" s="198"/>
      <c r="O436" s="10"/>
      <c r="P436" s="10"/>
    </row>
    <row r="437" spans="1:16" s="3" customFormat="1" ht="18" customHeight="1">
      <c r="A437" s="984">
        <v>430</v>
      </c>
      <c r="B437" s="190"/>
      <c r="C437" s="184">
        <v>204</v>
      </c>
      <c r="D437" s="185" t="s">
        <v>604</v>
      </c>
      <c r="E437" s="186">
        <v>144</v>
      </c>
      <c r="F437" s="186"/>
      <c r="G437" s="187">
        <v>502</v>
      </c>
      <c r="H437" s="1001" t="s">
        <v>25</v>
      </c>
      <c r="I437" s="939"/>
      <c r="J437" s="197"/>
      <c r="K437" s="197"/>
      <c r="L437" s="197"/>
      <c r="M437" s="197"/>
      <c r="N437" s="198"/>
      <c r="O437" s="10"/>
      <c r="P437" s="10"/>
    </row>
    <row r="438" spans="1:16" s="3" customFormat="1" ht="18" customHeight="1">
      <c r="A438" s="984">
        <v>431</v>
      </c>
      <c r="B438" s="190"/>
      <c r="C438" s="184">
        <v>205</v>
      </c>
      <c r="D438" s="185" t="s">
        <v>625</v>
      </c>
      <c r="E438" s="186"/>
      <c r="F438" s="186"/>
      <c r="G438" s="187">
        <v>290</v>
      </c>
      <c r="H438" s="1001" t="s">
        <v>25</v>
      </c>
      <c r="I438" s="939"/>
      <c r="J438" s="197"/>
      <c r="K438" s="197"/>
      <c r="L438" s="197"/>
      <c r="M438" s="197"/>
      <c r="N438" s="198"/>
      <c r="O438" s="10"/>
      <c r="P438" s="10"/>
    </row>
    <row r="439" spans="1:16" s="3" customFormat="1" ht="18" customHeight="1">
      <c r="A439" s="984">
        <v>432</v>
      </c>
      <c r="B439" s="190"/>
      <c r="C439" s="184">
        <v>206</v>
      </c>
      <c r="D439" s="185" t="s">
        <v>641</v>
      </c>
      <c r="E439" s="186"/>
      <c r="F439" s="186"/>
      <c r="G439" s="187">
        <v>500</v>
      </c>
      <c r="H439" s="1001" t="s">
        <v>25</v>
      </c>
      <c r="I439" s="939"/>
      <c r="J439" s="197"/>
      <c r="K439" s="197"/>
      <c r="L439" s="197"/>
      <c r="M439" s="197"/>
      <c r="N439" s="198"/>
      <c r="O439" s="10"/>
      <c r="P439" s="10"/>
    </row>
    <row r="440" spans="1:16" s="3" customFormat="1" ht="18" customHeight="1">
      <c r="A440" s="984">
        <v>433</v>
      </c>
      <c r="B440" s="190"/>
      <c r="C440" s="184">
        <v>207</v>
      </c>
      <c r="D440" s="185" t="s">
        <v>623</v>
      </c>
      <c r="E440" s="186"/>
      <c r="F440" s="186"/>
      <c r="G440" s="187">
        <v>40</v>
      </c>
      <c r="H440" s="1001" t="s">
        <v>25</v>
      </c>
      <c r="I440" s="939"/>
      <c r="J440" s="197"/>
      <c r="K440" s="197"/>
      <c r="L440" s="197"/>
      <c r="M440" s="197"/>
      <c r="N440" s="198"/>
      <c r="O440" s="10"/>
      <c r="P440" s="10"/>
    </row>
    <row r="441" spans="1:16" s="3" customFormat="1" ht="18" customHeight="1">
      <c r="A441" s="984">
        <v>434</v>
      </c>
      <c r="B441" s="190"/>
      <c r="C441" s="184">
        <v>208</v>
      </c>
      <c r="D441" s="185" t="s">
        <v>788</v>
      </c>
      <c r="E441" s="186"/>
      <c r="F441" s="186"/>
      <c r="G441" s="187">
        <v>60</v>
      </c>
      <c r="H441" s="1001" t="s">
        <v>25</v>
      </c>
      <c r="I441" s="939"/>
      <c r="J441" s="197"/>
      <c r="K441" s="197"/>
      <c r="L441" s="197"/>
      <c r="M441" s="197"/>
      <c r="N441" s="198"/>
      <c r="O441" s="10"/>
      <c r="P441" s="10"/>
    </row>
    <row r="442" spans="1:16" s="3" customFormat="1" ht="18" customHeight="1">
      <c r="A442" s="984">
        <v>435</v>
      </c>
      <c r="B442" s="190"/>
      <c r="C442" s="184">
        <v>209</v>
      </c>
      <c r="D442" s="185" t="s">
        <v>789</v>
      </c>
      <c r="E442" s="186"/>
      <c r="F442" s="186"/>
      <c r="G442" s="187">
        <v>342</v>
      </c>
      <c r="H442" s="1001" t="s">
        <v>25</v>
      </c>
      <c r="I442" s="939"/>
      <c r="J442" s="197"/>
      <c r="K442" s="197"/>
      <c r="L442" s="197"/>
      <c r="M442" s="197"/>
      <c r="N442" s="198"/>
      <c r="O442" s="10"/>
      <c r="P442" s="10"/>
    </row>
    <row r="443" spans="1:16" s="3" customFormat="1" ht="22.5" customHeight="1">
      <c r="A443" s="984">
        <v>436</v>
      </c>
      <c r="B443" s="190"/>
      <c r="C443" s="184"/>
      <c r="D443" s="213" t="s">
        <v>298</v>
      </c>
      <c r="E443" s="186"/>
      <c r="F443" s="186"/>
      <c r="G443" s="187"/>
      <c r="H443" s="1001"/>
      <c r="I443" s="939"/>
      <c r="J443" s="197"/>
      <c r="K443" s="197"/>
      <c r="L443" s="197"/>
      <c r="M443" s="197"/>
      <c r="N443" s="198"/>
      <c r="O443" s="10"/>
      <c r="P443" s="10"/>
    </row>
    <row r="444" spans="1:16" s="3" customFormat="1" ht="18" customHeight="1">
      <c r="A444" s="984">
        <v>437</v>
      </c>
      <c r="B444" s="190"/>
      <c r="C444" s="184">
        <v>210</v>
      </c>
      <c r="D444" s="185" t="s">
        <v>790</v>
      </c>
      <c r="E444" s="186"/>
      <c r="F444" s="186"/>
      <c r="G444" s="187">
        <v>150</v>
      </c>
      <c r="H444" s="1001" t="s">
        <v>25</v>
      </c>
      <c r="I444" s="939"/>
      <c r="J444" s="197"/>
      <c r="K444" s="197"/>
      <c r="L444" s="197"/>
      <c r="M444" s="197"/>
      <c r="N444" s="198"/>
      <c r="O444" s="10"/>
      <c r="P444" s="10"/>
    </row>
    <row r="445" spans="1:16" s="3" customFormat="1" ht="18" customHeight="1">
      <c r="A445" s="984">
        <v>438</v>
      </c>
      <c r="B445" s="190"/>
      <c r="C445" s="184">
        <v>211</v>
      </c>
      <c r="D445" s="185" t="s">
        <v>312</v>
      </c>
      <c r="E445" s="186"/>
      <c r="F445" s="186"/>
      <c r="G445" s="187">
        <v>500</v>
      </c>
      <c r="H445" s="1001" t="s">
        <v>25</v>
      </c>
      <c r="I445" s="939"/>
      <c r="J445" s="197"/>
      <c r="K445" s="197"/>
      <c r="L445" s="197"/>
      <c r="M445" s="197"/>
      <c r="N445" s="198"/>
      <c r="O445" s="10"/>
      <c r="P445" s="10"/>
    </row>
    <row r="446" spans="1:16" s="3" customFormat="1" ht="18" customHeight="1">
      <c r="A446" s="984">
        <v>439</v>
      </c>
      <c r="B446" s="190"/>
      <c r="C446" s="184">
        <v>212</v>
      </c>
      <c r="D446" s="185" t="s">
        <v>341</v>
      </c>
      <c r="E446" s="186"/>
      <c r="F446" s="186"/>
      <c r="G446" s="187">
        <v>1162</v>
      </c>
      <c r="H446" s="1001" t="s">
        <v>25</v>
      </c>
      <c r="I446" s="939"/>
      <c r="J446" s="197"/>
      <c r="K446" s="197"/>
      <c r="L446" s="197"/>
      <c r="M446" s="197"/>
      <c r="N446" s="198"/>
      <c r="O446" s="10"/>
      <c r="P446" s="10"/>
    </row>
    <row r="447" spans="1:16" s="3" customFormat="1" ht="18" customHeight="1">
      <c r="A447" s="984">
        <v>440</v>
      </c>
      <c r="B447" s="190"/>
      <c r="C447" s="184">
        <v>213</v>
      </c>
      <c r="D447" s="185" t="s">
        <v>791</v>
      </c>
      <c r="E447" s="186"/>
      <c r="F447" s="186"/>
      <c r="G447" s="187">
        <v>2560</v>
      </c>
      <c r="H447" s="1001" t="s">
        <v>25</v>
      </c>
      <c r="I447" s="939"/>
      <c r="J447" s="197"/>
      <c r="K447" s="197"/>
      <c r="L447" s="197"/>
      <c r="M447" s="197"/>
      <c r="N447" s="198"/>
      <c r="O447" s="10"/>
      <c r="P447" s="10"/>
    </row>
    <row r="448" spans="1:16" s="3" customFormat="1" ht="18" customHeight="1">
      <c r="A448" s="984">
        <v>441</v>
      </c>
      <c r="B448" s="190"/>
      <c r="C448" s="184">
        <v>214</v>
      </c>
      <c r="D448" s="185" t="s">
        <v>792</v>
      </c>
      <c r="E448" s="186"/>
      <c r="F448" s="186"/>
      <c r="G448" s="187">
        <v>18</v>
      </c>
      <c r="H448" s="1001" t="s">
        <v>25</v>
      </c>
      <c r="I448" s="939"/>
      <c r="J448" s="197"/>
      <c r="K448" s="197"/>
      <c r="L448" s="197"/>
      <c r="M448" s="197"/>
      <c r="N448" s="198"/>
      <c r="O448" s="10"/>
      <c r="P448" s="10"/>
    </row>
    <row r="449" spans="1:14" s="10" customFormat="1" ht="19.5" customHeight="1" hidden="1">
      <c r="A449" s="984">
        <v>442</v>
      </c>
      <c r="B449" s="715"/>
      <c r="C449" s="184">
        <v>215</v>
      </c>
      <c r="D449" s="716"/>
      <c r="E449" s="1182"/>
      <c r="F449" s="1182"/>
      <c r="G449" s="1183"/>
      <c r="H449" s="1001" t="s">
        <v>25</v>
      </c>
      <c r="I449" s="717"/>
      <c r="J449" s="718"/>
      <c r="K449" s="718"/>
      <c r="L449" s="718"/>
      <c r="M449" s="718"/>
      <c r="N449" s="864"/>
    </row>
    <row r="450" spans="1:14" s="10" customFormat="1" ht="19.5" customHeight="1">
      <c r="A450" s="984">
        <v>443</v>
      </c>
      <c r="B450" s="214"/>
      <c r="C450" s="184">
        <v>216</v>
      </c>
      <c r="D450" s="922" t="s">
        <v>550</v>
      </c>
      <c r="E450" s="235">
        <v>48985</v>
      </c>
      <c r="F450" s="235"/>
      <c r="G450" s="236"/>
      <c r="H450" s="1001" t="s">
        <v>25</v>
      </c>
      <c r="I450" s="982"/>
      <c r="J450" s="1039"/>
      <c r="K450" s="1039"/>
      <c r="L450" s="1039"/>
      <c r="M450" s="1039"/>
      <c r="N450" s="1043"/>
    </row>
    <row r="451" spans="1:14" s="10" customFormat="1" ht="19.5" customHeight="1">
      <c r="A451" s="984">
        <v>444</v>
      </c>
      <c r="B451" s="190"/>
      <c r="C451" s="184">
        <v>217</v>
      </c>
      <c r="D451" s="185" t="s">
        <v>592</v>
      </c>
      <c r="E451" s="186">
        <v>100</v>
      </c>
      <c r="F451" s="186"/>
      <c r="G451" s="187"/>
      <c r="H451" s="1001" t="s">
        <v>25</v>
      </c>
      <c r="I451" s="1040"/>
      <c r="J451" s="197"/>
      <c r="K451" s="197"/>
      <c r="L451" s="197"/>
      <c r="M451" s="197"/>
      <c r="N451" s="198"/>
    </row>
    <row r="452" spans="1:14" s="10" customFormat="1" ht="19.5" customHeight="1">
      <c r="A452" s="984">
        <v>445</v>
      </c>
      <c r="B452" s="190"/>
      <c r="C452" s="184">
        <v>218</v>
      </c>
      <c r="D452" s="185" t="s">
        <v>593</v>
      </c>
      <c r="E452" s="186">
        <v>360</v>
      </c>
      <c r="F452" s="186"/>
      <c r="G452" s="187"/>
      <c r="H452" s="1001" t="s">
        <v>25</v>
      </c>
      <c r="I452" s="1040"/>
      <c r="J452" s="197"/>
      <c r="K452" s="197"/>
      <c r="L452" s="197"/>
      <c r="M452" s="197"/>
      <c r="N452" s="198"/>
    </row>
    <row r="453" spans="1:14" s="10" customFormat="1" ht="19.5" customHeight="1">
      <c r="A453" s="984">
        <v>446</v>
      </c>
      <c r="B453" s="190"/>
      <c r="C453" s="184">
        <v>219</v>
      </c>
      <c r="D453" s="185" t="s">
        <v>595</v>
      </c>
      <c r="E453" s="186">
        <v>2500</v>
      </c>
      <c r="F453" s="186"/>
      <c r="G453" s="187"/>
      <c r="H453" s="1001" t="s">
        <v>25</v>
      </c>
      <c r="I453" s="1040"/>
      <c r="J453" s="197"/>
      <c r="K453" s="197"/>
      <c r="L453" s="197"/>
      <c r="M453" s="197"/>
      <c r="N453" s="198"/>
    </row>
    <row r="454" spans="1:14" s="10" customFormat="1" ht="19.5" customHeight="1">
      <c r="A454" s="984">
        <v>447</v>
      </c>
      <c r="B454" s="190"/>
      <c r="C454" s="184">
        <v>220</v>
      </c>
      <c r="D454" s="185" t="s">
        <v>451</v>
      </c>
      <c r="E454" s="186">
        <v>206</v>
      </c>
      <c r="F454" s="186"/>
      <c r="G454" s="187"/>
      <c r="H454" s="1001" t="s">
        <v>25</v>
      </c>
      <c r="I454" s="1040"/>
      <c r="J454" s="197"/>
      <c r="K454" s="197"/>
      <c r="L454" s="197"/>
      <c r="M454" s="197"/>
      <c r="N454" s="198"/>
    </row>
    <row r="455" spans="1:14" s="10" customFormat="1" ht="19.5" customHeight="1">
      <c r="A455" s="984">
        <v>448</v>
      </c>
      <c r="B455" s="190"/>
      <c r="C455" s="184">
        <v>221</v>
      </c>
      <c r="D455" s="185" t="s">
        <v>327</v>
      </c>
      <c r="E455" s="186">
        <v>9875</v>
      </c>
      <c r="F455" s="186"/>
      <c r="G455" s="187"/>
      <c r="H455" s="1001" t="s">
        <v>25</v>
      </c>
      <c r="I455" s="1040"/>
      <c r="J455" s="197"/>
      <c r="K455" s="197"/>
      <c r="L455" s="197"/>
      <c r="M455" s="197"/>
      <c r="N455" s="198"/>
    </row>
    <row r="456" spans="1:14" s="10" customFormat="1" ht="29.25" customHeight="1">
      <c r="A456" s="984">
        <v>449</v>
      </c>
      <c r="B456" s="190"/>
      <c r="C456" s="921">
        <v>222</v>
      </c>
      <c r="D456" s="185" t="s">
        <v>463</v>
      </c>
      <c r="E456" s="186">
        <v>120</v>
      </c>
      <c r="F456" s="186"/>
      <c r="G456" s="187"/>
      <c r="H456" s="1001" t="s">
        <v>25</v>
      </c>
      <c r="I456" s="1040"/>
      <c r="J456" s="197"/>
      <c r="K456" s="197"/>
      <c r="L456" s="197"/>
      <c r="M456" s="197"/>
      <c r="N456" s="198"/>
    </row>
    <row r="457" spans="1:14" s="10" customFormat="1" ht="29.25" customHeight="1">
      <c r="A457" s="984">
        <v>450</v>
      </c>
      <c r="B457" s="190"/>
      <c r="C457" s="921">
        <v>223</v>
      </c>
      <c r="D457" s="185" t="s">
        <v>599</v>
      </c>
      <c r="E457" s="186">
        <v>366</v>
      </c>
      <c r="F457" s="186"/>
      <c r="G457" s="187"/>
      <c r="H457" s="1001" t="s">
        <v>25</v>
      </c>
      <c r="I457" s="1040"/>
      <c r="J457" s="197"/>
      <c r="K457" s="197"/>
      <c r="L457" s="197"/>
      <c r="M457" s="197"/>
      <c r="N457" s="198"/>
    </row>
    <row r="458" spans="1:14" s="10" customFormat="1" ht="19.5" customHeight="1">
      <c r="A458" s="984">
        <v>451</v>
      </c>
      <c r="B458" s="190"/>
      <c r="C458" s="184">
        <v>224</v>
      </c>
      <c r="D458" s="185" t="s">
        <v>294</v>
      </c>
      <c r="E458" s="186">
        <v>920</v>
      </c>
      <c r="F458" s="186"/>
      <c r="G458" s="187"/>
      <c r="H458" s="1001" t="s">
        <v>25</v>
      </c>
      <c r="I458" s="1040"/>
      <c r="J458" s="197"/>
      <c r="K458" s="197"/>
      <c r="L458" s="197"/>
      <c r="M458" s="197"/>
      <c r="N458" s="198"/>
    </row>
    <row r="459" spans="1:14" s="10" customFormat="1" ht="19.5" customHeight="1">
      <c r="A459" s="984">
        <v>452</v>
      </c>
      <c r="B459" s="190"/>
      <c r="C459" s="184">
        <v>225</v>
      </c>
      <c r="D459" s="185" t="s">
        <v>297</v>
      </c>
      <c r="E459" s="186">
        <v>246</v>
      </c>
      <c r="F459" s="186"/>
      <c r="G459" s="187"/>
      <c r="H459" s="1001" t="s">
        <v>25</v>
      </c>
      <c r="I459" s="1040"/>
      <c r="J459" s="197"/>
      <c r="K459" s="197"/>
      <c r="L459" s="197"/>
      <c r="M459" s="197"/>
      <c r="N459" s="198"/>
    </row>
    <row r="460" spans="1:14" s="10" customFormat="1" ht="19.5" customHeight="1">
      <c r="A460" s="984">
        <v>453</v>
      </c>
      <c r="B460" s="190"/>
      <c r="C460" s="184">
        <v>226</v>
      </c>
      <c r="D460" s="185" t="s">
        <v>795</v>
      </c>
      <c r="E460" s="186">
        <v>4000</v>
      </c>
      <c r="F460" s="186"/>
      <c r="G460" s="187"/>
      <c r="H460" s="1001" t="s">
        <v>25</v>
      </c>
      <c r="I460" s="1040"/>
      <c r="J460" s="197"/>
      <c r="K460" s="197"/>
      <c r="L460" s="197"/>
      <c r="M460" s="197"/>
      <c r="N460" s="198"/>
    </row>
    <row r="461" spans="1:14" s="10" customFormat="1" ht="19.5" customHeight="1">
      <c r="A461" s="984">
        <v>454</v>
      </c>
      <c r="B461" s="190"/>
      <c r="C461" s="184">
        <v>227</v>
      </c>
      <c r="D461" s="185" t="s">
        <v>324</v>
      </c>
      <c r="E461" s="186">
        <v>175</v>
      </c>
      <c r="F461" s="186"/>
      <c r="G461" s="187"/>
      <c r="H461" s="1001" t="s">
        <v>25</v>
      </c>
      <c r="I461" s="1040"/>
      <c r="J461" s="197"/>
      <c r="K461" s="197"/>
      <c r="L461" s="197"/>
      <c r="M461" s="197"/>
      <c r="N461" s="198"/>
    </row>
    <row r="462" spans="1:14" s="10" customFormat="1" ht="19.5" customHeight="1">
      <c r="A462" s="984">
        <v>455</v>
      </c>
      <c r="B462" s="190"/>
      <c r="C462" s="184">
        <v>228</v>
      </c>
      <c r="D462" s="185" t="s">
        <v>512</v>
      </c>
      <c r="E462" s="186">
        <v>295</v>
      </c>
      <c r="F462" s="186"/>
      <c r="G462" s="187"/>
      <c r="H462" s="1001" t="s">
        <v>25</v>
      </c>
      <c r="I462" s="1040"/>
      <c r="J462" s="197"/>
      <c r="K462" s="197"/>
      <c r="L462" s="197"/>
      <c r="M462" s="197"/>
      <c r="N462" s="198"/>
    </row>
    <row r="463" spans="1:14" s="10" customFormat="1" ht="19.5" customHeight="1">
      <c r="A463" s="984">
        <v>456</v>
      </c>
      <c r="B463" s="190"/>
      <c r="C463" s="184">
        <v>229</v>
      </c>
      <c r="D463" s="185" t="s">
        <v>34</v>
      </c>
      <c r="E463" s="186">
        <v>236</v>
      </c>
      <c r="F463" s="186"/>
      <c r="G463" s="187"/>
      <c r="H463" s="1001" t="s">
        <v>25</v>
      </c>
      <c r="I463" s="1040"/>
      <c r="J463" s="197"/>
      <c r="K463" s="197"/>
      <c r="L463" s="197"/>
      <c r="M463" s="197"/>
      <c r="N463" s="198"/>
    </row>
    <row r="464" spans="1:14" s="10" customFormat="1" ht="19.5" customHeight="1">
      <c r="A464" s="984">
        <v>457</v>
      </c>
      <c r="B464" s="190"/>
      <c r="C464" s="184">
        <v>230</v>
      </c>
      <c r="D464" s="185" t="s">
        <v>600</v>
      </c>
      <c r="E464" s="186">
        <v>300</v>
      </c>
      <c r="F464" s="186"/>
      <c r="G464" s="187"/>
      <c r="H464" s="1001" t="s">
        <v>25</v>
      </c>
      <c r="I464" s="1040"/>
      <c r="J464" s="197"/>
      <c r="K464" s="197"/>
      <c r="L464" s="197"/>
      <c r="M464" s="197"/>
      <c r="N464" s="198"/>
    </row>
    <row r="465" spans="1:14" s="10" customFormat="1" ht="19.5" customHeight="1">
      <c r="A465" s="984">
        <v>458</v>
      </c>
      <c r="B465" s="190"/>
      <c r="C465" s="184">
        <v>231</v>
      </c>
      <c r="D465" s="185" t="s">
        <v>514</v>
      </c>
      <c r="E465" s="186">
        <v>104</v>
      </c>
      <c r="F465" s="186"/>
      <c r="G465" s="187"/>
      <c r="H465" s="1001" t="s">
        <v>25</v>
      </c>
      <c r="I465" s="1040"/>
      <c r="J465" s="197"/>
      <c r="K465" s="197"/>
      <c r="L465" s="197"/>
      <c r="M465" s="197"/>
      <c r="N465" s="198"/>
    </row>
    <row r="466" spans="1:14" s="10" customFormat="1" ht="19.5" customHeight="1">
      <c r="A466" s="984">
        <v>459</v>
      </c>
      <c r="B466" s="190"/>
      <c r="C466" s="184">
        <v>232</v>
      </c>
      <c r="D466" s="185" t="s">
        <v>513</v>
      </c>
      <c r="E466" s="186">
        <v>15</v>
      </c>
      <c r="F466" s="186"/>
      <c r="G466" s="187"/>
      <c r="H466" s="1001" t="s">
        <v>25</v>
      </c>
      <c r="I466" s="1040"/>
      <c r="J466" s="197"/>
      <c r="K466" s="197"/>
      <c r="L466" s="197"/>
      <c r="M466" s="197"/>
      <c r="N466" s="198"/>
    </row>
    <row r="467" spans="1:14" s="10" customFormat="1" ht="19.5" customHeight="1">
      <c r="A467" s="984">
        <v>460</v>
      </c>
      <c r="B467" s="190"/>
      <c r="C467" s="184">
        <v>233</v>
      </c>
      <c r="D467" s="185" t="s">
        <v>515</v>
      </c>
      <c r="E467" s="186">
        <v>3</v>
      </c>
      <c r="F467" s="186"/>
      <c r="G467" s="187"/>
      <c r="H467" s="1001" t="s">
        <v>25</v>
      </c>
      <c r="I467" s="1040"/>
      <c r="J467" s="197"/>
      <c r="K467" s="197"/>
      <c r="L467" s="197"/>
      <c r="M467" s="197"/>
      <c r="N467" s="198"/>
    </row>
    <row r="468" spans="1:14" s="10" customFormat="1" ht="29.25" customHeight="1">
      <c r="A468" s="984">
        <v>461</v>
      </c>
      <c r="B468" s="190"/>
      <c r="C468" s="921">
        <v>234</v>
      </c>
      <c r="D468" s="185" t="s">
        <v>605</v>
      </c>
      <c r="E468" s="186">
        <v>100</v>
      </c>
      <c r="F468" s="186"/>
      <c r="G468" s="187"/>
      <c r="H468" s="1041" t="s">
        <v>25</v>
      </c>
      <c r="I468" s="1040"/>
      <c r="J468" s="197"/>
      <c r="K468" s="197"/>
      <c r="L468" s="197"/>
      <c r="M468" s="197"/>
      <c r="N468" s="198"/>
    </row>
    <row r="469" spans="1:14" s="10" customFormat="1" ht="19.5" customHeight="1">
      <c r="A469" s="984">
        <v>462</v>
      </c>
      <c r="B469" s="190"/>
      <c r="C469" s="184">
        <v>235</v>
      </c>
      <c r="D469" s="185" t="s">
        <v>791</v>
      </c>
      <c r="E469" s="186">
        <v>70</v>
      </c>
      <c r="F469" s="186"/>
      <c r="G469" s="187"/>
      <c r="H469" s="1001" t="s">
        <v>25</v>
      </c>
      <c r="I469" s="1040"/>
      <c r="J469" s="197"/>
      <c r="K469" s="197"/>
      <c r="L469" s="197"/>
      <c r="M469" s="197"/>
      <c r="N469" s="198"/>
    </row>
    <row r="470" spans="1:14" s="10" customFormat="1" ht="19.5" customHeight="1" thickBot="1">
      <c r="A470" s="984">
        <v>463</v>
      </c>
      <c r="B470" s="1145"/>
      <c r="C470" s="1146">
        <v>236</v>
      </c>
      <c r="D470" s="1147" t="s">
        <v>796</v>
      </c>
      <c r="E470" s="1184">
        <v>620</v>
      </c>
      <c r="F470" s="1185"/>
      <c r="G470" s="1185"/>
      <c r="H470" s="1148"/>
      <c r="I470" s="1149"/>
      <c r="J470" s="1150"/>
      <c r="K470" s="1150"/>
      <c r="L470" s="1150"/>
      <c r="M470" s="1150"/>
      <c r="N470" s="1151"/>
    </row>
    <row r="471" spans="1:16" s="121" customFormat="1" ht="33.75" customHeight="1" thickBot="1" thickTop="1">
      <c r="A471" s="984">
        <v>464</v>
      </c>
      <c r="B471" s="539"/>
      <c r="C471" s="1038"/>
      <c r="D471" s="215" t="s">
        <v>14</v>
      </c>
      <c r="E471" s="982">
        <f>SUM(E8:E470)-E334-E146-E128-E118-E68-E44-E20</f>
        <v>4573500</v>
      </c>
      <c r="F471" s="982">
        <f>SUM(F8:F470)-F334-F146-F128-F118-F68-F44-F20</f>
        <v>4616792</v>
      </c>
      <c r="G471" s="982">
        <f>SUM(G8:G470)-G334-G146-G128-G118-G68-G44-G20</f>
        <v>5550403</v>
      </c>
      <c r="H471" s="1003"/>
      <c r="I471" s="719">
        <f aca="true" t="shared" si="1" ref="I471:N471">SUM(I8:I448)-I335-I147-I129-I69-I21-I119-I45</f>
        <v>5579739</v>
      </c>
      <c r="J471" s="719">
        <f t="shared" si="1"/>
        <v>151487</v>
      </c>
      <c r="K471" s="719">
        <f t="shared" si="1"/>
        <v>28866</v>
      </c>
      <c r="L471" s="719">
        <f t="shared" si="1"/>
        <v>2760325</v>
      </c>
      <c r="M471" s="719">
        <f t="shared" si="1"/>
        <v>34350</v>
      </c>
      <c r="N471" s="1044">
        <f t="shared" si="1"/>
        <v>2604711</v>
      </c>
      <c r="O471" s="958"/>
      <c r="P471" s="10"/>
    </row>
    <row r="472" spans="1:16" s="121" customFormat="1" ht="22.5" customHeight="1" thickTop="1">
      <c r="A472" s="984">
        <v>465</v>
      </c>
      <c r="B472" s="127"/>
      <c r="C472" s="128"/>
      <c r="D472" s="129" t="s">
        <v>125</v>
      </c>
      <c r="E472" s="130">
        <v>3343511</v>
      </c>
      <c r="F472" s="130">
        <v>3232854</v>
      </c>
      <c r="G472" s="936">
        <v>3905147</v>
      </c>
      <c r="H472" s="1004"/>
      <c r="I472" s="944">
        <f>SUM(J472:N472)</f>
        <v>4114122</v>
      </c>
      <c r="J472" s="720">
        <f>J335+J321+J319+J313+J311+J309+J307+J305+J303+J301+J299+J297+J295+J293+J291+J287+J285+J282+J280+J278+J276+J267+J265+J263+J257+J255+J223+J219+J217+J213+J211+J209+J207+J201+J187+J185+J183+J181+J179+J177+J167+J149+J145+J143+J141+J113+J111+J109+J107+J9+J271+J203+J199</f>
        <v>127820</v>
      </c>
      <c r="K472" s="720">
        <f>K335+K321+K319+K313+K311+K309+K307+K305+K303+K301+K299+K297+K295+K293+K291+K287+K285+K282+K280+K278+K276+K267+K265+K263+K257+K255+K223+K219+K217+K213+K211+K209+K207+K201+K187+K185+K183+K181+K179+K177+K167+K149+K145+K143+K141+K113+K111+K109+K107+K9+K271+K203+K199</f>
        <v>24895</v>
      </c>
      <c r="L472" s="720">
        <f>L335+L321+L319+L313+L311+L309+L307+L305+L303+L301+L299+L297+L295+L293+L291+L287+L285+L282+L280+L278+L276+L267+L265+L263+L257+L255+L223+L219+L217+L213+L211+L209+L207+L201+L187+L185+L183+L181+L179+L177+L167+L149+L145+L143+L141+L113+L111+L109+L107+L9+L271+L203+L199</f>
        <v>2092886</v>
      </c>
      <c r="M472" s="720">
        <f>M335+M321+M319+M313+M311+M309+M307+M305+M303+M301+M299+M297+M295+M293+M291+M287+M285+M282+M280+M278+M276+M267+M265+M263+M257+M255+M223+M219+M217+M213+M211+M209+M207+M201+M187+M185+M183+M181+M179+M177+M167+M149+M145+M143+M141+M113+M111+M109+M107+M9+M271+M203+M199</f>
        <v>9100</v>
      </c>
      <c r="N472" s="1019">
        <f>N335+N321+N319+N313+N311+N309+N307+N305+N303+N301+N299+N297+N295+N293+N291+N287+N285+N282+N280+N278+N276+N267+N265+N263+N257+N255+N223+N219+N217+N213+N211+N209+N207+N201+N187+N185+N183+N181+N179+N177+N167+N149+N145+N143+N141+N113+N111+N109+N107+N9+N271+N203+N199</f>
        <v>1859421</v>
      </c>
      <c r="O472" s="958"/>
      <c r="P472" s="10"/>
    </row>
    <row r="473" spans="1:16" s="9" customFormat="1" ht="18" customHeight="1">
      <c r="A473" s="984">
        <v>466</v>
      </c>
      <c r="B473" s="190"/>
      <c r="C473" s="191"/>
      <c r="D473" s="192" t="s">
        <v>336</v>
      </c>
      <c r="E473" s="134"/>
      <c r="F473" s="134"/>
      <c r="G473" s="486"/>
      <c r="H473" s="1001"/>
      <c r="I473" s="942"/>
      <c r="J473" s="193"/>
      <c r="K473" s="193"/>
      <c r="L473" s="193"/>
      <c r="M473" s="193"/>
      <c r="N473" s="194"/>
      <c r="O473" s="10"/>
      <c r="P473" s="10"/>
    </row>
    <row r="474" spans="1:16" s="121" customFormat="1" ht="22.5" customHeight="1">
      <c r="A474" s="984">
        <v>467</v>
      </c>
      <c r="B474" s="131"/>
      <c r="C474" s="132"/>
      <c r="D474" s="133" t="s">
        <v>126</v>
      </c>
      <c r="E474" s="134">
        <v>1229989</v>
      </c>
      <c r="F474" s="134">
        <v>1383938</v>
      </c>
      <c r="G474" s="486">
        <v>1645256</v>
      </c>
      <c r="H474" s="1005"/>
      <c r="I474" s="970">
        <f>SUM(J474:N474)</f>
        <v>1465617</v>
      </c>
      <c r="J474" s="193">
        <f>J333+J331+J329+J327+J325+J323+J315+J289+J261+J253+J251+J249+J247+J245+J243+J241+J239+J237+J235+J233+J231+J229+J227+J225+J221+J205+J197+J195+J193+J191+J189+J175+J173+J171+J169+J165+J163+J161+J159+J157+J155+J153+J139+J129+J119+J117+J115+J105+J103+J101+J95+J93+J91+J89+J87+J85+J83+J81+J69+J67+J63+J45+J43+J41+J39+J37+J35+J65+J21+J19+J17+J15+J13+J215+J363+J361+J359+J357+J355+J353+J351+J349+J347+J317+J273+J269+J259+J99+J97+J11+J61+J375+J373+J371+J369+J367+J365+J151</f>
        <v>23667</v>
      </c>
      <c r="K474" s="193">
        <f>K333+K331+K329+K327+K325+K323+K315+K289+K261+K253+K251+K249+K247+K245+K243+K241+K239+K237+K235+K233+K231+K229+K227+K225+K221+K205+K197+K195+K193+K191+K189+K175+K173+K171+K169+K165+K163+K161+K159+K157+K155+K153+K139+K129+K119+K117+K115+K105+K103+K101+K95+K93+K91+K89+K87+K85+K83+K81+K69+K67+K63+K45+K43+K41+K39+K37+K35+K65+K21+K19+K17+K15+K13+K215+K363+K361+K359+K357+K355+K353+K351+K349+K347+K317+K273+K269+K259+K99+K97+K11+K61+K375+K373+K371+K369+K367+K365+K151</f>
        <v>3971</v>
      </c>
      <c r="L474" s="193">
        <f>L333+L331+L329+L327+L325+L323+L315+L289+L261+L253+L251+L249+L247+L245+L243+L241+L239+L237+L235+L233+L231+L229+L227+L225+L221+L205+L197+L195+L193+L191+L189+L175+L173+L171+L169+L165+L163+L161+L159+L157+L155+L153+L139+L129+L119+L117+L115+L105+L103+L101+L95+L93+L91+L89+L87+L85+L83+L81+L69+L67+L63+L45+L43+L41+L39+L37+L35+L65+L21+L19+L17+L15+L13+L215+L363+L361+L359+L357+L355+L353+L351+L349+L347+L317+L273+L269+L259+L99+L97+L11+L61+L375+L373+L371+L369+L367+L365+L151</f>
        <v>667439</v>
      </c>
      <c r="M474" s="193">
        <f>M333+M331+M329+M327+M325+M323+M315+M289+M261+M253+M251+M249+M247+M245+M243+M241+M239+M237+M235+M233+M231+M229+M227+M225+M221+M205+M197+M195+M193+M191+M189+M175+M173+M171+M169+M165+M163+M161+M159+M157+M155+M153+M139+M129+M119+M117+M115+M105+M103+M101+M95+M93+M91+M89+M87+M85+M83+M81+M69+M67+M63+M45+M43+M41+M39+M37+M35+M65+M21+M19+M17+M15+M13+M215+M363+M361+M359+M357+M355+M353+M351+M349+M347+M317+M273+M269+M259+M99+M97+M11+M61+M375+M373+M371+M369+M367+M365+M151</f>
        <v>25250</v>
      </c>
      <c r="N474" s="194">
        <f>N333+N331+N329+N327+N325+N323+N315+N289+N261+N253+N251+N249+N247+N245+N243+N241+N239+N237+N235+N233+N231+N229+N227+N225+N221+N205+N197+N195+N193+N191+N189+N175+N173+N171+N169+N165+N163+N161+N159+N157+N155+N153+N139+N129+N119+N117+N115+N105+N103+N101+N95+N93+N91+N89+N87+N85+N83+N81+N69+N67+N63+N45+N43+N41+N39+N37+N35+N65+N21+N19+N17+N15+N13+N215+N363+N361+N359+N357+N355+N353+N351+N349+N347+N317+N273+N269+N259+N99+N97+N11+N61+N375+N373+N371+N369+N367+N365+N151</f>
        <v>745290</v>
      </c>
      <c r="O474" s="958"/>
      <c r="P474" s="10"/>
    </row>
    <row r="475" spans="1:16" s="180" customFormat="1" ht="18" customHeight="1" thickBot="1">
      <c r="A475" s="984">
        <v>468</v>
      </c>
      <c r="B475" s="533"/>
      <c r="C475" s="534"/>
      <c r="D475" s="1179" t="s">
        <v>336</v>
      </c>
      <c r="E475" s="1180"/>
      <c r="F475" s="1180"/>
      <c r="G475" s="1181"/>
      <c r="H475" s="1006"/>
      <c r="I475" s="943"/>
      <c r="J475" s="535"/>
      <c r="K475" s="535"/>
      <c r="L475" s="535"/>
      <c r="M475" s="535"/>
      <c r="N475" s="536"/>
      <c r="O475" s="126"/>
      <c r="P475" s="10"/>
    </row>
    <row r="476" spans="1:14" ht="18" customHeight="1">
      <c r="A476" s="985"/>
      <c r="B476" s="1268" t="s">
        <v>28</v>
      </c>
      <c r="C476" s="1268"/>
      <c r="D476" s="1268"/>
      <c r="E476" s="178"/>
      <c r="F476" s="178"/>
      <c r="G476" s="178"/>
      <c r="H476" s="969"/>
      <c r="I476" s="179"/>
      <c r="J476" s="178"/>
      <c r="K476" s="178"/>
      <c r="L476" s="178"/>
      <c r="M476" s="178"/>
      <c r="N476" s="178"/>
    </row>
    <row r="477" spans="1:14" ht="18" customHeight="1">
      <c r="A477" s="985"/>
      <c r="B477" s="1042" t="s">
        <v>29</v>
      </c>
      <c r="C477" s="1042"/>
      <c r="D477" s="1042"/>
      <c r="E477" s="178"/>
      <c r="F477" s="178"/>
      <c r="G477" s="178"/>
      <c r="H477" s="969"/>
      <c r="I477" s="179"/>
      <c r="J477" s="178"/>
      <c r="K477" s="178"/>
      <c r="L477" s="178"/>
      <c r="M477" s="178"/>
      <c r="N477" s="178"/>
    </row>
    <row r="478" spans="1:14" ht="18" customHeight="1">
      <c r="A478" s="985"/>
      <c r="B478" s="1268" t="s">
        <v>30</v>
      </c>
      <c r="C478" s="1268"/>
      <c r="D478" s="1268"/>
      <c r="E478" s="178"/>
      <c r="F478" s="178"/>
      <c r="G478" s="178"/>
      <c r="H478" s="969"/>
      <c r="I478" s="179"/>
      <c r="J478" s="178"/>
      <c r="K478" s="178"/>
      <c r="L478" s="178"/>
      <c r="M478" s="178"/>
      <c r="N478" s="178"/>
    </row>
    <row r="479" spans="4:14" ht="18" customHeight="1">
      <c r="D479" s="13"/>
      <c r="E479" s="538"/>
      <c r="F479" s="538"/>
      <c r="G479" s="538"/>
      <c r="H479" s="14"/>
      <c r="I479" s="538"/>
      <c r="J479" s="538"/>
      <c r="K479" s="538"/>
      <c r="L479" s="538"/>
      <c r="M479" s="538"/>
      <c r="N479" s="538"/>
    </row>
    <row r="480" spans="4:8" ht="18" customHeight="1">
      <c r="D480" s="13"/>
      <c r="E480" s="538"/>
      <c r="F480" s="538"/>
      <c r="G480" s="538"/>
      <c r="H480" s="14"/>
    </row>
    <row r="481" spans="4:8" ht="18" customHeight="1">
      <c r="D481" s="13"/>
      <c r="E481" s="538"/>
      <c r="F481" s="538"/>
      <c r="G481" s="538"/>
      <c r="H481" s="14"/>
    </row>
    <row r="482" spans="1:15" s="15" customFormat="1" ht="18" customHeight="1">
      <c r="A482" s="984"/>
      <c r="B482" s="3"/>
      <c r="C482" s="7"/>
      <c r="D482" s="13"/>
      <c r="E482" s="538"/>
      <c r="F482" s="538"/>
      <c r="G482" s="538"/>
      <c r="H482" s="14"/>
      <c r="O482" s="4"/>
    </row>
    <row r="483" spans="1:15" s="15" customFormat="1" ht="18" customHeight="1">
      <c r="A483" s="984"/>
      <c r="B483" s="3"/>
      <c r="C483" s="7"/>
      <c r="D483" s="13"/>
      <c r="E483" s="538"/>
      <c r="F483" s="538"/>
      <c r="G483" s="538"/>
      <c r="H483" s="14"/>
      <c r="O483" s="4"/>
    </row>
    <row r="484" spans="1:15" s="15" customFormat="1" ht="18" customHeight="1">
      <c r="A484" s="984"/>
      <c r="B484" s="3"/>
      <c r="C484" s="7"/>
      <c r="D484" s="13"/>
      <c r="E484" s="538"/>
      <c r="F484" s="538"/>
      <c r="G484" s="538"/>
      <c r="H484" s="14"/>
      <c r="O484" s="4"/>
    </row>
    <row r="485" spans="1:15" s="15" customFormat="1" ht="18" customHeight="1">
      <c r="A485" s="984"/>
      <c r="B485" s="3"/>
      <c r="C485" s="7"/>
      <c r="D485" s="13"/>
      <c r="E485" s="538"/>
      <c r="F485" s="538"/>
      <c r="G485" s="538"/>
      <c r="H485" s="14"/>
      <c r="O485" s="4"/>
    </row>
    <row r="486" spans="1:15" s="15" customFormat="1" ht="18" customHeight="1">
      <c r="A486" s="984"/>
      <c r="B486" s="3"/>
      <c r="C486" s="7"/>
      <c r="D486" s="13"/>
      <c r="E486" s="538"/>
      <c r="F486" s="538"/>
      <c r="G486" s="538"/>
      <c r="H486" s="14"/>
      <c r="O486" s="4"/>
    </row>
    <row r="487" spans="1:15" s="15" customFormat="1" ht="18" customHeight="1">
      <c r="A487" s="984"/>
      <c r="B487" s="3"/>
      <c r="C487" s="7"/>
      <c r="D487" s="16"/>
      <c r="E487" s="538"/>
      <c r="F487" s="538"/>
      <c r="G487" s="538"/>
      <c r="H487" s="14"/>
      <c r="O487" s="4"/>
    </row>
    <row r="488" spans="1:15" s="15" customFormat="1" ht="18" customHeight="1">
      <c r="A488" s="984"/>
      <c r="B488" s="3"/>
      <c r="C488" s="7"/>
      <c r="D488" s="16"/>
      <c r="E488" s="538"/>
      <c r="F488" s="538"/>
      <c r="G488" s="538"/>
      <c r="H488" s="14"/>
      <c r="O488" s="4"/>
    </row>
    <row r="489" spans="1:15" s="15" customFormat="1" ht="18" customHeight="1">
      <c r="A489" s="984"/>
      <c r="B489" s="3"/>
      <c r="C489" s="7"/>
      <c r="D489" s="13"/>
      <c r="E489" s="538"/>
      <c r="F489" s="538"/>
      <c r="G489" s="538"/>
      <c r="H489" s="14"/>
      <c r="O489" s="4"/>
    </row>
    <row r="490" spans="1:15" s="15" customFormat="1" ht="18" customHeight="1">
      <c r="A490" s="984"/>
      <c r="B490" s="3"/>
      <c r="C490" s="7"/>
      <c r="D490" s="13"/>
      <c r="E490" s="538"/>
      <c r="F490" s="538"/>
      <c r="G490" s="538"/>
      <c r="H490" s="14"/>
      <c r="O490" s="4"/>
    </row>
    <row r="491" spans="1:15" s="15" customFormat="1" ht="18" customHeight="1">
      <c r="A491" s="984"/>
      <c r="B491" s="3"/>
      <c r="C491" s="7"/>
      <c r="D491" s="18"/>
      <c r="E491" s="4"/>
      <c r="F491" s="4"/>
      <c r="G491" s="4"/>
      <c r="H491" s="3"/>
      <c r="O491" s="4"/>
    </row>
    <row r="492" spans="1:15" s="15" customFormat="1" ht="18" customHeight="1">
      <c r="A492" s="984"/>
      <c r="B492" s="3"/>
      <c r="C492" s="7"/>
      <c r="D492" s="18"/>
      <c r="E492" s="4"/>
      <c r="F492" s="4"/>
      <c r="G492" s="4"/>
      <c r="H492" s="3"/>
      <c r="O492" s="4"/>
    </row>
    <row r="493" spans="1:15" s="15" customFormat="1" ht="18" customHeight="1">
      <c r="A493" s="984"/>
      <c r="B493" s="3"/>
      <c r="C493" s="7"/>
      <c r="D493" s="18"/>
      <c r="E493" s="4"/>
      <c r="F493" s="4"/>
      <c r="G493" s="4"/>
      <c r="H493" s="3"/>
      <c r="O493" s="4"/>
    </row>
    <row r="494" spans="1:15" s="15" customFormat="1" ht="18" customHeight="1">
      <c r="A494" s="984"/>
      <c r="B494" s="3"/>
      <c r="C494" s="7"/>
      <c r="D494" s="18"/>
      <c r="E494" s="4"/>
      <c r="F494" s="4"/>
      <c r="G494" s="4"/>
      <c r="H494" s="3"/>
      <c r="O494" s="4"/>
    </row>
    <row r="495" spans="1:15" s="15" customFormat="1" ht="18" customHeight="1">
      <c r="A495" s="984"/>
      <c r="B495" s="3"/>
      <c r="C495" s="7"/>
      <c r="D495" s="18"/>
      <c r="E495" s="4"/>
      <c r="F495" s="4"/>
      <c r="G495" s="4"/>
      <c r="H495" s="3"/>
      <c r="O495" s="4"/>
    </row>
    <row r="496" spans="1:15" s="15" customFormat="1" ht="18" customHeight="1">
      <c r="A496" s="984"/>
      <c r="B496" s="3"/>
      <c r="C496" s="7"/>
      <c r="D496" s="18"/>
      <c r="E496" s="4"/>
      <c r="F496" s="4"/>
      <c r="G496" s="4"/>
      <c r="H496" s="3"/>
      <c r="O496" s="4"/>
    </row>
    <row r="497" spans="1:15" s="15" customFormat="1" ht="18" customHeight="1">
      <c r="A497" s="984"/>
      <c r="B497" s="3"/>
      <c r="C497" s="7"/>
      <c r="D497" s="18"/>
      <c r="E497" s="4"/>
      <c r="F497" s="4"/>
      <c r="G497" s="4"/>
      <c r="H497" s="3"/>
      <c r="O497" s="4"/>
    </row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spans="4:8" ht="18" customHeight="1">
      <c r="D510" s="13"/>
      <c r="E510" s="538"/>
      <c r="F510" s="538"/>
      <c r="G510" s="538"/>
      <c r="H510" s="14"/>
    </row>
    <row r="511" spans="4:8" ht="18" customHeight="1">
      <c r="D511" s="13"/>
      <c r="E511" s="538"/>
      <c r="F511" s="538"/>
      <c r="G511" s="538"/>
      <c r="H511" s="14"/>
    </row>
    <row r="512" spans="4:8" ht="18" customHeight="1">
      <c r="D512" s="13"/>
      <c r="E512" s="538"/>
      <c r="F512" s="538"/>
      <c r="G512" s="538"/>
      <c r="H512" s="14"/>
    </row>
    <row r="513" spans="4:14" ht="18" customHeight="1">
      <c r="D513" s="19"/>
      <c r="E513" s="14"/>
      <c r="F513" s="14"/>
      <c r="G513" s="14"/>
      <c r="H513" s="14"/>
      <c r="I513" s="17"/>
      <c r="J513" s="17"/>
      <c r="K513" s="17"/>
      <c r="L513" s="17"/>
      <c r="M513" s="17"/>
      <c r="N513" s="17"/>
    </row>
    <row r="514" spans="4:14" ht="18" customHeight="1">
      <c r="D514" s="19"/>
      <c r="E514" s="14"/>
      <c r="F514" s="14"/>
      <c r="G514" s="14"/>
      <c r="H514" s="14"/>
      <c r="I514" s="17"/>
      <c r="J514" s="17"/>
      <c r="K514" s="17"/>
      <c r="L514" s="17"/>
      <c r="M514" s="17"/>
      <c r="N514" s="17"/>
    </row>
    <row r="515" spans="4:14" ht="18" customHeight="1">
      <c r="D515" s="19"/>
      <c r="E515" s="14"/>
      <c r="F515" s="14"/>
      <c r="G515" s="14"/>
      <c r="H515" s="14"/>
      <c r="I515" s="17"/>
      <c r="J515" s="17"/>
      <c r="K515" s="17"/>
      <c r="L515" s="17"/>
      <c r="M515" s="17"/>
      <c r="N515" s="17"/>
    </row>
    <row r="516" spans="4:14" ht="18" customHeight="1">
      <c r="D516" s="19"/>
      <c r="E516" s="14"/>
      <c r="F516" s="14"/>
      <c r="G516" s="14"/>
      <c r="H516" s="14"/>
      <c r="I516" s="17"/>
      <c r="J516" s="17"/>
      <c r="K516" s="17"/>
      <c r="L516" s="17"/>
      <c r="M516" s="17"/>
      <c r="N516" s="17"/>
    </row>
    <row r="517" spans="4:8" ht="18" customHeight="1">
      <c r="D517" s="13"/>
      <c r="E517" s="538"/>
      <c r="F517" s="538"/>
      <c r="G517" s="538"/>
      <c r="H517" s="14"/>
    </row>
    <row r="518" spans="4:8" ht="18" customHeight="1">
      <c r="D518" s="13"/>
      <c r="E518" s="538"/>
      <c r="F518" s="538"/>
      <c r="G518" s="538"/>
      <c r="H518" s="14"/>
    </row>
    <row r="519" spans="4:8" ht="18" customHeight="1">
      <c r="D519" s="13"/>
      <c r="E519" s="538"/>
      <c r="F519" s="538"/>
      <c r="G519" s="538"/>
      <c r="H519" s="14"/>
    </row>
    <row r="520" spans="4:8" ht="18" customHeight="1">
      <c r="D520" s="13"/>
      <c r="E520" s="538"/>
      <c r="F520" s="538"/>
      <c r="G520" s="538"/>
      <c r="H520" s="14"/>
    </row>
    <row r="521" spans="4:8" ht="18" customHeight="1">
      <c r="D521" s="13"/>
      <c r="E521" s="538"/>
      <c r="F521" s="538"/>
      <c r="G521" s="538"/>
      <c r="H521" s="14"/>
    </row>
    <row r="522" spans="4:8" ht="18" customHeight="1">
      <c r="D522" s="16"/>
      <c r="E522" s="538"/>
      <c r="F522" s="538"/>
      <c r="G522" s="538"/>
      <c r="H522" s="14"/>
    </row>
    <row r="523" spans="4:8" ht="18" customHeight="1">
      <c r="D523" s="16"/>
      <c r="E523" s="538"/>
      <c r="F523" s="538"/>
      <c r="G523" s="538"/>
      <c r="H523" s="14"/>
    </row>
    <row r="524" spans="1:14" s="5" customFormat="1" ht="18" customHeight="1">
      <c r="A524" s="984"/>
      <c r="B524" s="3"/>
      <c r="C524" s="7"/>
      <c r="D524" s="20"/>
      <c r="E524" s="4"/>
      <c r="F524" s="4"/>
      <c r="G524" s="4"/>
      <c r="H524" s="3"/>
      <c r="I524" s="15"/>
      <c r="J524" s="15"/>
      <c r="K524" s="15"/>
      <c r="L524" s="15"/>
      <c r="M524" s="15"/>
      <c r="N524" s="15"/>
    </row>
    <row r="525" spans="1:14" s="5" customFormat="1" ht="18" customHeight="1">
      <c r="A525" s="984"/>
      <c r="B525" s="3"/>
      <c r="C525" s="7"/>
      <c r="D525" s="20"/>
      <c r="E525" s="4"/>
      <c r="F525" s="4"/>
      <c r="G525" s="4"/>
      <c r="H525" s="3"/>
      <c r="I525" s="15"/>
      <c r="J525" s="15"/>
      <c r="K525" s="15"/>
      <c r="L525" s="15"/>
      <c r="M525" s="15"/>
      <c r="N525" s="15"/>
    </row>
    <row r="526" spans="1:14" s="5" customFormat="1" ht="18" customHeight="1">
      <c r="A526" s="984"/>
      <c r="B526" s="3"/>
      <c r="C526" s="7"/>
      <c r="D526" s="16"/>
      <c r="E526" s="538"/>
      <c r="F526" s="538"/>
      <c r="G526" s="538"/>
      <c r="H526" s="14"/>
      <c r="I526" s="15"/>
      <c r="J526" s="15"/>
      <c r="K526" s="15"/>
      <c r="L526" s="15"/>
      <c r="M526" s="15"/>
      <c r="N526" s="15"/>
    </row>
    <row r="527" spans="1:14" s="5" customFormat="1" ht="18" customHeight="1">
      <c r="A527" s="984"/>
      <c r="B527" s="3"/>
      <c r="C527" s="7"/>
      <c r="D527" s="16"/>
      <c r="E527" s="538"/>
      <c r="F527" s="538"/>
      <c r="G527" s="538"/>
      <c r="H527" s="14"/>
      <c r="I527" s="15"/>
      <c r="J527" s="15"/>
      <c r="K527" s="15"/>
      <c r="L527" s="15"/>
      <c r="M527" s="15"/>
      <c r="N527" s="15"/>
    </row>
    <row r="528" spans="1:14" s="5" customFormat="1" ht="18" customHeight="1">
      <c r="A528" s="984"/>
      <c r="B528" s="3"/>
      <c r="C528" s="7"/>
      <c r="D528" s="16"/>
      <c r="E528" s="538"/>
      <c r="F528" s="538"/>
      <c r="G528" s="538"/>
      <c r="H528" s="14"/>
      <c r="I528" s="15"/>
      <c r="J528" s="15"/>
      <c r="K528" s="15"/>
      <c r="L528" s="15"/>
      <c r="M528" s="15"/>
      <c r="N528" s="15"/>
    </row>
    <row r="529" spans="1:14" s="5" customFormat="1" ht="18" customHeight="1">
      <c r="A529" s="984"/>
      <c r="B529" s="3"/>
      <c r="C529" s="7"/>
      <c r="D529" s="16"/>
      <c r="E529" s="538"/>
      <c r="F529" s="538"/>
      <c r="G529" s="538"/>
      <c r="H529" s="14"/>
      <c r="I529" s="15"/>
      <c r="J529" s="15"/>
      <c r="K529" s="15"/>
      <c r="L529" s="15"/>
      <c r="M529" s="15"/>
      <c r="N529" s="15"/>
    </row>
    <row r="530" spans="1:14" s="5" customFormat="1" ht="18" customHeight="1">
      <c r="A530" s="984"/>
      <c r="B530" s="3"/>
      <c r="C530" s="7"/>
      <c r="D530" s="16"/>
      <c r="E530" s="538"/>
      <c r="F530" s="538"/>
      <c r="G530" s="538"/>
      <c r="H530" s="14"/>
      <c r="I530" s="15"/>
      <c r="J530" s="15"/>
      <c r="K530" s="15"/>
      <c r="L530" s="15"/>
      <c r="M530" s="15"/>
      <c r="N530" s="15"/>
    </row>
    <row r="531" spans="4:8" ht="18" customHeight="1">
      <c r="D531" s="13"/>
      <c r="E531" s="538"/>
      <c r="F531" s="538"/>
      <c r="G531" s="538"/>
      <c r="H531" s="14"/>
    </row>
    <row r="532" spans="4:8" ht="18" customHeight="1">
      <c r="D532" s="13"/>
      <c r="E532" s="538"/>
      <c r="F532" s="538"/>
      <c r="G532" s="538"/>
      <c r="H532" s="14"/>
    </row>
    <row r="533" spans="4:8" ht="18" customHeight="1">
      <c r="D533" s="13"/>
      <c r="E533" s="538"/>
      <c r="F533" s="538"/>
      <c r="G533" s="538"/>
      <c r="H533" s="14"/>
    </row>
    <row r="534" spans="4:8" ht="18" customHeight="1">
      <c r="D534" s="13"/>
      <c r="E534" s="538"/>
      <c r="F534" s="538"/>
      <c r="G534" s="538"/>
      <c r="H534" s="14"/>
    </row>
    <row r="535" spans="4:8" ht="18" customHeight="1">
      <c r="D535" s="13"/>
      <c r="E535" s="538"/>
      <c r="F535" s="538"/>
      <c r="G535" s="538"/>
      <c r="H535" s="14"/>
    </row>
    <row r="536" spans="4:8" ht="18" customHeight="1">
      <c r="D536" s="13"/>
      <c r="E536" s="538"/>
      <c r="F536" s="538"/>
      <c r="G536" s="538"/>
      <c r="H536" s="14"/>
    </row>
    <row r="537" spans="4:8" ht="18" customHeight="1">
      <c r="D537" s="13"/>
      <c r="E537" s="538"/>
      <c r="F537" s="538"/>
      <c r="G537" s="538"/>
      <c r="H537" s="14"/>
    </row>
    <row r="538" spans="4:8" ht="18" customHeight="1">
      <c r="D538" s="13"/>
      <c r="E538" s="538"/>
      <c r="F538" s="538"/>
      <c r="G538" s="538"/>
      <c r="H538" s="14"/>
    </row>
    <row r="539" spans="4:8" ht="18" customHeight="1">
      <c r="D539" s="13"/>
      <c r="E539" s="538"/>
      <c r="F539" s="538"/>
      <c r="G539" s="538"/>
      <c r="H539" s="14"/>
    </row>
    <row r="540" spans="4:8" ht="18" customHeight="1">
      <c r="D540" s="13"/>
      <c r="E540" s="538"/>
      <c r="F540" s="538"/>
      <c r="G540" s="538"/>
      <c r="H540" s="14"/>
    </row>
    <row r="541" spans="4:8" ht="18" customHeight="1">
      <c r="D541" s="13"/>
      <c r="E541" s="538"/>
      <c r="F541" s="538"/>
      <c r="G541" s="538"/>
      <c r="H541" s="14"/>
    </row>
    <row r="542" spans="4:8" ht="18" customHeight="1">
      <c r="D542" s="13"/>
      <c r="E542" s="538"/>
      <c r="F542" s="538"/>
      <c r="G542" s="538"/>
      <c r="H542" s="14"/>
    </row>
    <row r="543" spans="4:8" ht="18" customHeight="1">
      <c r="D543" s="13"/>
      <c r="E543" s="538"/>
      <c r="F543" s="538"/>
      <c r="G543" s="538"/>
      <c r="H543" s="14"/>
    </row>
    <row r="544" spans="1:14" s="5" customFormat="1" ht="18" customHeight="1">
      <c r="A544" s="984"/>
      <c r="B544" s="3"/>
      <c r="C544" s="7"/>
      <c r="D544" s="16"/>
      <c r="E544" s="538"/>
      <c r="F544" s="538"/>
      <c r="G544" s="538"/>
      <c r="H544" s="14"/>
      <c r="I544" s="15"/>
      <c r="J544" s="15"/>
      <c r="K544" s="15"/>
      <c r="L544" s="15"/>
      <c r="M544" s="15"/>
      <c r="N544" s="15"/>
    </row>
    <row r="545" spans="4:8" ht="18" customHeight="1">
      <c r="D545" s="13"/>
      <c r="E545" s="538"/>
      <c r="F545" s="538"/>
      <c r="G545" s="538"/>
      <c r="H545" s="14"/>
    </row>
    <row r="546" spans="1:15" s="15" customFormat="1" ht="18" customHeight="1">
      <c r="A546" s="984"/>
      <c r="B546" s="3"/>
      <c r="C546" s="7"/>
      <c r="D546" s="13"/>
      <c r="E546" s="538"/>
      <c r="F546" s="538"/>
      <c r="G546" s="538"/>
      <c r="H546" s="14"/>
      <c r="O546" s="4"/>
    </row>
    <row r="547" spans="1:15" s="15" customFormat="1" ht="18" customHeight="1">
      <c r="A547" s="984"/>
      <c r="B547" s="3"/>
      <c r="C547" s="7"/>
      <c r="D547" s="13"/>
      <c r="E547" s="538"/>
      <c r="F547" s="538"/>
      <c r="G547" s="538"/>
      <c r="H547" s="14"/>
      <c r="O547" s="4"/>
    </row>
    <row r="548" spans="1:15" s="15" customFormat="1" ht="17.25">
      <c r="A548" s="984"/>
      <c r="B548" s="3"/>
      <c r="C548" s="7"/>
      <c r="D548" s="13"/>
      <c r="E548" s="538"/>
      <c r="F548" s="538"/>
      <c r="G548" s="538"/>
      <c r="H548" s="14"/>
      <c r="O548" s="4"/>
    </row>
    <row r="549" spans="1:15" s="15" customFormat="1" ht="17.25">
      <c r="A549" s="984"/>
      <c r="B549" s="3"/>
      <c r="C549" s="7"/>
      <c r="D549" s="13"/>
      <c r="E549" s="538"/>
      <c r="F549" s="538"/>
      <c r="G549" s="538"/>
      <c r="H549" s="14"/>
      <c r="O549" s="4"/>
    </row>
    <row r="550" spans="1:15" s="15" customFormat="1" ht="17.25">
      <c r="A550" s="984"/>
      <c r="B550" s="3"/>
      <c r="C550" s="7"/>
      <c r="D550" s="13"/>
      <c r="E550" s="538"/>
      <c r="F550" s="538"/>
      <c r="G550" s="538"/>
      <c r="H550" s="14"/>
      <c r="O550" s="4"/>
    </row>
    <row r="551" spans="1:15" s="15" customFormat="1" ht="17.25">
      <c r="A551" s="984"/>
      <c r="B551" s="3"/>
      <c r="C551" s="7"/>
      <c r="D551" s="13"/>
      <c r="E551" s="538"/>
      <c r="F551" s="538"/>
      <c r="G551" s="538"/>
      <c r="H551" s="14"/>
      <c r="O551" s="4"/>
    </row>
    <row r="552" spans="1:15" s="15" customFormat="1" ht="17.25">
      <c r="A552" s="984"/>
      <c r="B552" s="3"/>
      <c r="C552" s="7"/>
      <c r="D552" s="13"/>
      <c r="E552" s="538"/>
      <c r="F552" s="538"/>
      <c r="G552" s="538"/>
      <c r="H552" s="14"/>
      <c r="O552" s="4"/>
    </row>
    <row r="553" spans="1:15" s="15" customFormat="1" ht="17.25">
      <c r="A553" s="984"/>
      <c r="B553" s="3"/>
      <c r="C553" s="7"/>
      <c r="D553" s="13"/>
      <c r="E553" s="538"/>
      <c r="F553" s="538"/>
      <c r="G553" s="538"/>
      <c r="H553" s="14"/>
      <c r="O553" s="4"/>
    </row>
    <row r="554" spans="1:15" s="15" customFormat="1" ht="17.25">
      <c r="A554" s="984"/>
      <c r="B554" s="3"/>
      <c r="C554" s="7"/>
      <c r="D554" s="13"/>
      <c r="E554" s="538"/>
      <c r="F554" s="538"/>
      <c r="G554" s="538"/>
      <c r="H554" s="14"/>
      <c r="O554" s="4"/>
    </row>
    <row r="555" spans="1:15" s="15" customFormat="1" ht="17.25">
      <c r="A555" s="984"/>
      <c r="B555" s="3"/>
      <c r="C555" s="7"/>
      <c r="D555" s="13"/>
      <c r="E555" s="538"/>
      <c r="F555" s="538"/>
      <c r="G555" s="538"/>
      <c r="H555" s="14"/>
      <c r="O555" s="4"/>
    </row>
    <row r="556" spans="1:15" s="15" customFormat="1" ht="17.25">
      <c r="A556" s="984"/>
      <c r="B556" s="3"/>
      <c r="C556" s="7"/>
      <c r="D556" s="13"/>
      <c r="E556" s="538"/>
      <c r="F556" s="538"/>
      <c r="G556" s="538"/>
      <c r="H556" s="14"/>
      <c r="O556" s="4"/>
    </row>
    <row r="557" spans="1:15" s="15" customFormat="1" ht="17.25">
      <c r="A557" s="984"/>
      <c r="B557" s="3"/>
      <c r="C557" s="7"/>
      <c r="D557" s="13"/>
      <c r="E557" s="538"/>
      <c r="F557" s="538"/>
      <c r="G557" s="538"/>
      <c r="H557" s="14"/>
      <c r="O557" s="4"/>
    </row>
    <row r="558" spans="1:15" s="15" customFormat="1" ht="17.25">
      <c r="A558" s="984"/>
      <c r="B558" s="3"/>
      <c r="C558" s="7"/>
      <c r="D558" s="13"/>
      <c r="E558" s="538"/>
      <c r="F558" s="538"/>
      <c r="G558" s="538"/>
      <c r="H558" s="14"/>
      <c r="O558" s="4"/>
    </row>
    <row r="559" spans="1:15" s="15" customFormat="1" ht="17.25">
      <c r="A559" s="984"/>
      <c r="B559" s="3"/>
      <c r="C559" s="7"/>
      <c r="D559" s="13"/>
      <c r="E559" s="538"/>
      <c r="F559" s="538"/>
      <c r="G559" s="538"/>
      <c r="H559" s="14"/>
      <c r="O559" s="4"/>
    </row>
    <row r="560" spans="1:15" s="15" customFormat="1" ht="17.25">
      <c r="A560" s="984"/>
      <c r="B560" s="3"/>
      <c r="C560" s="7"/>
      <c r="D560" s="13"/>
      <c r="E560" s="538"/>
      <c r="F560" s="538"/>
      <c r="G560" s="538"/>
      <c r="H560" s="14"/>
      <c r="O560" s="4"/>
    </row>
    <row r="561" spans="1:15" s="15" customFormat="1" ht="17.25">
      <c r="A561" s="984"/>
      <c r="B561" s="3"/>
      <c r="C561" s="7"/>
      <c r="D561" s="13"/>
      <c r="E561" s="538"/>
      <c r="F561" s="538"/>
      <c r="G561" s="538"/>
      <c r="H561" s="14"/>
      <c r="O561" s="4"/>
    </row>
    <row r="562" spans="1:15" s="15" customFormat="1" ht="17.25">
      <c r="A562" s="984"/>
      <c r="B562" s="3"/>
      <c r="C562" s="7"/>
      <c r="D562" s="13"/>
      <c r="E562" s="538"/>
      <c r="F562" s="538"/>
      <c r="G562" s="538"/>
      <c r="H562" s="14"/>
      <c r="O562" s="4"/>
    </row>
    <row r="563" spans="1:15" s="15" customFormat="1" ht="17.25">
      <c r="A563" s="984"/>
      <c r="B563" s="3"/>
      <c r="C563" s="7"/>
      <c r="D563" s="13"/>
      <c r="E563" s="538"/>
      <c r="F563" s="538"/>
      <c r="G563" s="538"/>
      <c r="H563" s="14"/>
      <c r="O563" s="4"/>
    </row>
    <row r="564" spans="1:15" s="15" customFormat="1" ht="17.25">
      <c r="A564" s="984"/>
      <c r="B564" s="3"/>
      <c r="C564" s="7"/>
      <c r="D564" s="13"/>
      <c r="E564" s="538"/>
      <c r="F564" s="538"/>
      <c r="G564" s="538"/>
      <c r="H564" s="14"/>
      <c r="O564" s="4"/>
    </row>
    <row r="565" spans="1:15" s="15" customFormat="1" ht="17.25">
      <c r="A565" s="984"/>
      <c r="B565" s="3"/>
      <c r="C565" s="7"/>
      <c r="D565" s="13"/>
      <c r="E565" s="538"/>
      <c r="F565" s="538"/>
      <c r="G565" s="538"/>
      <c r="H565" s="14"/>
      <c r="O565" s="4"/>
    </row>
    <row r="566" spans="1:15" s="15" customFormat="1" ht="17.25">
      <c r="A566" s="984"/>
      <c r="B566" s="3"/>
      <c r="C566" s="7"/>
      <c r="D566" s="13"/>
      <c r="E566" s="538"/>
      <c r="F566" s="538"/>
      <c r="G566" s="538"/>
      <c r="H566" s="14"/>
      <c r="O566" s="4"/>
    </row>
    <row r="567" spans="1:15" s="15" customFormat="1" ht="17.25">
      <c r="A567" s="984"/>
      <c r="B567" s="3"/>
      <c r="C567" s="7"/>
      <c r="D567" s="13"/>
      <c r="E567" s="538"/>
      <c r="F567" s="538"/>
      <c r="G567" s="538"/>
      <c r="H567" s="14"/>
      <c r="O567" s="4"/>
    </row>
    <row r="568" spans="1:15" s="15" customFormat="1" ht="17.25">
      <c r="A568" s="984"/>
      <c r="B568" s="3"/>
      <c r="C568" s="7"/>
      <c r="D568" s="13"/>
      <c r="E568" s="538"/>
      <c r="F568" s="538"/>
      <c r="G568" s="538"/>
      <c r="H568" s="14"/>
      <c r="O568" s="4"/>
    </row>
    <row r="569" spans="1:15" s="15" customFormat="1" ht="17.25">
      <c r="A569" s="984"/>
      <c r="B569" s="3"/>
      <c r="C569" s="7"/>
      <c r="D569" s="13"/>
      <c r="E569" s="538"/>
      <c r="F569" s="538"/>
      <c r="G569" s="538"/>
      <c r="H569" s="14"/>
      <c r="O569" s="4"/>
    </row>
    <row r="570" spans="1:15" s="15" customFormat="1" ht="17.25">
      <c r="A570" s="984"/>
      <c r="B570" s="3"/>
      <c r="C570" s="7"/>
      <c r="D570" s="13"/>
      <c r="E570" s="538"/>
      <c r="F570" s="538"/>
      <c r="G570" s="538"/>
      <c r="H570" s="14"/>
      <c r="O570" s="4"/>
    </row>
    <row r="571" spans="1:15" s="15" customFormat="1" ht="17.25">
      <c r="A571" s="984"/>
      <c r="B571" s="3"/>
      <c r="C571" s="7"/>
      <c r="D571" s="13"/>
      <c r="E571" s="538"/>
      <c r="F571" s="538"/>
      <c r="G571" s="538"/>
      <c r="H571" s="14"/>
      <c r="O571" s="4"/>
    </row>
    <row r="572" spans="1:15" s="15" customFormat="1" ht="17.25">
      <c r="A572" s="984"/>
      <c r="B572" s="3"/>
      <c r="C572" s="7"/>
      <c r="D572" s="13"/>
      <c r="E572" s="538"/>
      <c r="F572" s="538"/>
      <c r="G572" s="538"/>
      <c r="H572" s="14"/>
      <c r="O572" s="4"/>
    </row>
    <row r="573" spans="1:15" s="15" customFormat="1" ht="17.25">
      <c r="A573" s="984"/>
      <c r="B573" s="3"/>
      <c r="C573" s="7"/>
      <c r="D573" s="13"/>
      <c r="E573" s="538"/>
      <c r="F573" s="538"/>
      <c r="G573" s="538"/>
      <c r="H573" s="14"/>
      <c r="O573" s="4"/>
    </row>
    <row r="574" spans="1:15" s="15" customFormat="1" ht="17.25">
      <c r="A574" s="984"/>
      <c r="B574" s="3"/>
      <c r="C574" s="7"/>
      <c r="D574" s="13"/>
      <c r="E574" s="538"/>
      <c r="F574" s="538"/>
      <c r="G574" s="538"/>
      <c r="H574" s="14"/>
      <c r="O574" s="4"/>
    </row>
    <row r="575" spans="1:15" s="15" customFormat="1" ht="17.25">
      <c r="A575" s="984"/>
      <c r="B575" s="3"/>
      <c r="C575" s="7"/>
      <c r="D575" s="13"/>
      <c r="E575" s="538"/>
      <c r="F575" s="538"/>
      <c r="G575" s="538"/>
      <c r="H575" s="14"/>
      <c r="O575" s="4"/>
    </row>
    <row r="576" spans="1:15" s="15" customFormat="1" ht="17.25">
      <c r="A576" s="984"/>
      <c r="B576" s="3"/>
      <c r="C576" s="7"/>
      <c r="D576" s="13"/>
      <c r="E576" s="538"/>
      <c r="F576" s="538"/>
      <c r="G576" s="538"/>
      <c r="H576" s="14"/>
      <c r="O576" s="4"/>
    </row>
    <row r="577" spans="1:15" s="15" customFormat="1" ht="17.25">
      <c r="A577" s="984"/>
      <c r="B577" s="3"/>
      <c r="C577" s="7"/>
      <c r="D577" s="13"/>
      <c r="E577" s="538"/>
      <c r="F577" s="538"/>
      <c r="G577" s="538"/>
      <c r="H577" s="14"/>
      <c r="O577" s="4"/>
    </row>
    <row r="578" spans="1:15" s="15" customFormat="1" ht="17.25">
      <c r="A578" s="984"/>
      <c r="B578" s="3"/>
      <c r="C578" s="7"/>
      <c r="D578" s="13"/>
      <c r="E578" s="538"/>
      <c r="F578" s="538"/>
      <c r="G578" s="538"/>
      <c r="H578" s="14"/>
      <c r="O578" s="4"/>
    </row>
    <row r="579" spans="1:15" s="15" customFormat="1" ht="17.25">
      <c r="A579" s="984"/>
      <c r="B579" s="3"/>
      <c r="C579" s="7"/>
      <c r="D579" s="13"/>
      <c r="E579" s="538"/>
      <c r="F579" s="538"/>
      <c r="G579" s="538"/>
      <c r="H579" s="14"/>
      <c r="O579" s="4"/>
    </row>
    <row r="580" spans="1:15" s="15" customFormat="1" ht="17.25">
      <c r="A580" s="984"/>
      <c r="B580" s="3"/>
      <c r="C580" s="7"/>
      <c r="D580" s="13"/>
      <c r="E580" s="538"/>
      <c r="F580" s="538"/>
      <c r="G580" s="538"/>
      <c r="H580" s="14"/>
      <c r="O580" s="4"/>
    </row>
    <row r="581" spans="1:15" s="15" customFormat="1" ht="17.25">
      <c r="A581" s="984"/>
      <c r="B581" s="3"/>
      <c r="C581" s="7"/>
      <c r="D581" s="13"/>
      <c r="E581" s="538"/>
      <c r="F581" s="538"/>
      <c r="G581" s="538"/>
      <c r="H581" s="14"/>
      <c r="O581" s="4"/>
    </row>
    <row r="582" spans="1:15" s="15" customFormat="1" ht="17.25">
      <c r="A582" s="984"/>
      <c r="B582" s="3"/>
      <c r="C582" s="7"/>
      <c r="D582" s="13"/>
      <c r="E582" s="538"/>
      <c r="F582" s="538"/>
      <c r="G582" s="538"/>
      <c r="H582" s="14"/>
      <c r="O582" s="4"/>
    </row>
    <row r="583" spans="1:15" s="15" customFormat="1" ht="17.25">
      <c r="A583" s="984"/>
      <c r="B583" s="3"/>
      <c r="C583" s="7"/>
      <c r="D583" s="13"/>
      <c r="E583" s="538"/>
      <c r="F583" s="538"/>
      <c r="G583" s="538"/>
      <c r="H583" s="14"/>
      <c r="O583" s="4"/>
    </row>
    <row r="584" spans="1:15" s="15" customFormat="1" ht="17.25">
      <c r="A584" s="984"/>
      <c r="B584" s="3"/>
      <c r="C584" s="7"/>
      <c r="D584" s="13"/>
      <c r="E584" s="538"/>
      <c r="F584" s="538"/>
      <c r="G584" s="538"/>
      <c r="H584" s="14"/>
      <c r="O584" s="4"/>
    </row>
    <row r="585" spans="1:15" s="15" customFormat="1" ht="17.25">
      <c r="A585" s="984"/>
      <c r="B585" s="3"/>
      <c r="C585" s="7"/>
      <c r="D585" s="13"/>
      <c r="E585" s="538"/>
      <c r="F585" s="538"/>
      <c r="G585" s="538"/>
      <c r="H585" s="14"/>
      <c r="O585" s="4"/>
    </row>
    <row r="586" spans="1:15" s="15" customFormat="1" ht="17.25">
      <c r="A586" s="984"/>
      <c r="B586" s="3"/>
      <c r="C586" s="7"/>
      <c r="D586" s="13"/>
      <c r="E586" s="538"/>
      <c r="F586" s="538"/>
      <c r="G586" s="538"/>
      <c r="H586" s="14"/>
      <c r="O586" s="4"/>
    </row>
    <row r="587" spans="1:15" s="15" customFormat="1" ht="17.25">
      <c r="A587" s="984"/>
      <c r="B587" s="3"/>
      <c r="C587" s="7"/>
      <c r="D587" s="13"/>
      <c r="E587" s="538"/>
      <c r="F587" s="538"/>
      <c r="G587" s="538"/>
      <c r="H587" s="14"/>
      <c r="O587" s="4"/>
    </row>
    <row r="588" spans="1:15" s="15" customFormat="1" ht="17.25">
      <c r="A588" s="984"/>
      <c r="B588" s="3"/>
      <c r="C588" s="7"/>
      <c r="D588" s="13"/>
      <c r="E588" s="538"/>
      <c r="F588" s="538"/>
      <c r="G588" s="538"/>
      <c r="H588" s="14"/>
      <c r="O588" s="4"/>
    </row>
    <row r="589" spans="1:15" s="15" customFormat="1" ht="17.25">
      <c r="A589" s="984"/>
      <c r="B589" s="3"/>
      <c r="C589" s="7"/>
      <c r="D589" s="18"/>
      <c r="E589" s="4"/>
      <c r="F589" s="4"/>
      <c r="G589" s="4"/>
      <c r="H589" s="3"/>
      <c r="O589" s="4"/>
    </row>
    <row r="590" spans="1:15" s="15" customFormat="1" ht="17.25">
      <c r="A590" s="984"/>
      <c r="B590" s="3"/>
      <c r="C590" s="7"/>
      <c r="D590" s="18"/>
      <c r="E590" s="4"/>
      <c r="F590" s="4"/>
      <c r="G590" s="4"/>
      <c r="H590" s="3"/>
      <c r="O590" s="4"/>
    </row>
    <row r="591" spans="1:15" s="15" customFormat="1" ht="17.25">
      <c r="A591" s="984"/>
      <c r="B591" s="3"/>
      <c r="C591" s="7"/>
      <c r="D591" s="18"/>
      <c r="E591" s="4"/>
      <c r="F591" s="4"/>
      <c r="G591" s="4"/>
      <c r="H591" s="3"/>
      <c r="O591" s="4"/>
    </row>
    <row r="592" spans="1:15" s="15" customFormat="1" ht="17.25">
      <c r="A592" s="984"/>
      <c r="B592" s="3"/>
      <c r="C592" s="7"/>
      <c r="D592" s="18"/>
      <c r="E592" s="4"/>
      <c r="F592" s="4"/>
      <c r="G592" s="4"/>
      <c r="H592" s="3"/>
      <c r="O592" s="4"/>
    </row>
    <row r="593" spans="1:15" s="15" customFormat="1" ht="17.25">
      <c r="A593" s="984"/>
      <c r="B593" s="3"/>
      <c r="C593" s="7"/>
      <c r="D593" s="18"/>
      <c r="E593" s="4"/>
      <c r="F593" s="4"/>
      <c r="G593" s="4"/>
      <c r="H593" s="3"/>
      <c r="O593" s="4"/>
    </row>
    <row r="594" spans="1:15" s="15" customFormat="1" ht="17.25">
      <c r="A594" s="984"/>
      <c r="B594" s="3"/>
      <c r="C594" s="7"/>
      <c r="D594" s="18"/>
      <c r="E594" s="4"/>
      <c r="F594" s="4"/>
      <c r="G594" s="4"/>
      <c r="H594" s="3"/>
      <c r="O594" s="4"/>
    </row>
    <row r="595" spans="1:15" s="15" customFormat="1" ht="17.25">
      <c r="A595" s="984"/>
      <c r="B595" s="3"/>
      <c r="C595" s="7"/>
      <c r="D595" s="18"/>
      <c r="E595" s="4"/>
      <c r="F595" s="4"/>
      <c r="G595" s="4"/>
      <c r="H595" s="3"/>
      <c r="O595" s="4"/>
    </row>
    <row r="596" spans="1:15" s="15" customFormat="1" ht="17.25">
      <c r="A596" s="984"/>
      <c r="B596" s="3"/>
      <c r="C596" s="7"/>
      <c r="D596" s="18"/>
      <c r="E596" s="4"/>
      <c r="F596" s="4"/>
      <c r="G596" s="4"/>
      <c r="H596" s="3"/>
      <c r="O596" s="4"/>
    </row>
    <row r="597" spans="1:15" s="15" customFormat="1" ht="17.25">
      <c r="A597" s="984"/>
      <c r="B597" s="3"/>
      <c r="C597" s="7"/>
      <c r="D597" s="18"/>
      <c r="E597" s="4"/>
      <c r="F597" s="4"/>
      <c r="G597" s="4"/>
      <c r="H597" s="3"/>
      <c r="O597" s="4"/>
    </row>
    <row r="598" spans="1:15" s="15" customFormat="1" ht="17.25">
      <c r="A598" s="984"/>
      <c r="B598" s="3"/>
      <c r="C598" s="7"/>
      <c r="D598" s="18"/>
      <c r="E598" s="4"/>
      <c r="F598" s="4"/>
      <c r="G598" s="4"/>
      <c r="H598" s="3"/>
      <c r="O598" s="4"/>
    </row>
  </sheetData>
  <sheetProtection/>
  <mergeCells count="16">
    <mergeCell ref="B478:D478"/>
    <mergeCell ref="I6:I7"/>
    <mergeCell ref="J6:N6"/>
    <mergeCell ref="B1:D1"/>
    <mergeCell ref="G1:I1"/>
    <mergeCell ref="B2:N2"/>
    <mergeCell ref="B3:N3"/>
    <mergeCell ref="M4:N4"/>
    <mergeCell ref="E6:E7"/>
    <mergeCell ref="B6:B7"/>
    <mergeCell ref="C6:C7"/>
    <mergeCell ref="G6:G7"/>
    <mergeCell ref="D6:D7"/>
    <mergeCell ref="F6:F7"/>
    <mergeCell ref="H6:H7"/>
    <mergeCell ref="B476:D476"/>
  </mergeCells>
  <printOptions horizontalCentered="1"/>
  <pageMargins left="0.1968503937007874" right="0.1968503937007874" top="0.3937007874015748" bottom="0.3937007874015748" header="0.2362204724409449" footer="0.2362204724409449"/>
  <pageSetup horizontalDpi="600" verticalDpi="600" orientation="landscape" paperSize="9" scale="65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3.75390625" style="1156" customWidth="1"/>
    <col min="2" max="2" width="79.875" style="353" bestFit="1" customWidth="1"/>
    <col min="3" max="3" width="12.75390625" style="353" customWidth="1"/>
    <col min="4" max="4" width="9.125" style="353" customWidth="1"/>
    <col min="5" max="5" width="90.375" style="353" customWidth="1"/>
    <col min="6" max="16384" width="9.125" style="353" customWidth="1"/>
  </cols>
  <sheetData>
    <row r="1" spans="1:3" s="352" customFormat="1" ht="14.25">
      <c r="A1" s="1155"/>
      <c r="B1" s="232" t="s">
        <v>979</v>
      </c>
      <c r="C1" s="239"/>
    </row>
    <row r="2" spans="1:3" ht="19.5" customHeight="1">
      <c r="A2" s="237"/>
      <c r="B2" s="1290" t="s">
        <v>127</v>
      </c>
      <c r="C2" s="1290"/>
    </row>
    <row r="3" spans="1:3" ht="19.5" customHeight="1">
      <c r="A3" s="237"/>
      <c r="B3" s="1290" t="s">
        <v>346</v>
      </c>
      <c r="C3" s="1290"/>
    </row>
    <row r="4" spans="1:3" ht="33.75" customHeight="1">
      <c r="A4" s="237"/>
      <c r="B4" s="1291" t="s">
        <v>714</v>
      </c>
      <c r="C4" s="1291"/>
    </row>
    <row r="5" spans="1:3" s="240" customFormat="1" ht="19.5" customHeight="1">
      <c r="A5" s="1155"/>
      <c r="B5" s="1292" t="s">
        <v>0</v>
      </c>
      <c r="C5" s="1292"/>
    </row>
    <row r="6" spans="1:3" s="160" customFormat="1" ht="14.25" thickBot="1">
      <c r="A6" s="237"/>
      <c r="B6" s="221" t="s">
        <v>1</v>
      </c>
      <c r="C6" s="174" t="s">
        <v>3</v>
      </c>
    </row>
    <row r="7" spans="1:3" ht="19.5" customHeight="1">
      <c r="A7" s="238"/>
      <c r="B7" s="1293" t="s">
        <v>353</v>
      </c>
      <c r="C7" s="1295" t="s">
        <v>347</v>
      </c>
    </row>
    <row r="8" spans="1:3" ht="19.5" customHeight="1" thickBot="1">
      <c r="A8" s="238"/>
      <c r="B8" s="1294"/>
      <c r="C8" s="1296"/>
    </row>
    <row r="9" spans="1:5" s="354" customFormat="1" ht="18" customHeight="1" thickTop="1">
      <c r="A9" s="237">
        <v>1</v>
      </c>
      <c r="B9" s="228" t="s">
        <v>558</v>
      </c>
      <c r="C9" s="229">
        <v>2000</v>
      </c>
      <c r="D9" s="355"/>
      <c r="E9" s="356"/>
    </row>
    <row r="10" spans="1:5" s="354" customFormat="1" ht="18" customHeight="1">
      <c r="A10" s="237">
        <v>2</v>
      </c>
      <c r="B10" s="228" t="s">
        <v>559</v>
      </c>
      <c r="C10" s="229">
        <v>2000</v>
      </c>
      <c r="D10" s="355"/>
      <c r="E10" s="356"/>
    </row>
    <row r="11" spans="1:5" s="354" customFormat="1" ht="18" customHeight="1">
      <c r="A11" s="237">
        <v>3</v>
      </c>
      <c r="B11" s="228" t="s">
        <v>560</v>
      </c>
      <c r="C11" s="229">
        <v>500</v>
      </c>
      <c r="D11" s="355"/>
      <c r="E11" s="356"/>
    </row>
    <row r="12" spans="1:5" s="354" customFormat="1" ht="18" customHeight="1">
      <c r="A12" s="237">
        <v>4</v>
      </c>
      <c r="B12" s="228" t="s">
        <v>798</v>
      </c>
      <c r="C12" s="229">
        <v>650</v>
      </c>
      <c r="D12" s="355"/>
      <c r="E12" s="356"/>
    </row>
    <row r="13" spans="1:5" s="354" customFormat="1" ht="18" customHeight="1">
      <c r="A13" s="237">
        <v>5</v>
      </c>
      <c r="B13" s="228" t="s">
        <v>61</v>
      </c>
      <c r="C13" s="229">
        <v>1000</v>
      </c>
      <c r="D13" s="355"/>
      <c r="E13" s="356"/>
    </row>
    <row r="14" spans="1:5" s="354" customFormat="1" ht="18" customHeight="1">
      <c r="A14" s="237">
        <v>6</v>
      </c>
      <c r="B14" s="228" t="s">
        <v>453</v>
      </c>
      <c r="C14" s="229">
        <v>83500</v>
      </c>
      <c r="D14" s="355"/>
      <c r="E14" s="356"/>
    </row>
    <row r="15" spans="1:5" s="354" customFormat="1" ht="18" customHeight="1">
      <c r="A15" s="237">
        <v>7</v>
      </c>
      <c r="B15" s="228" t="s">
        <v>350</v>
      </c>
      <c r="C15" s="229">
        <v>5600</v>
      </c>
      <c r="D15" s="355"/>
      <c r="E15" s="356"/>
    </row>
    <row r="16" spans="1:5" s="354" customFormat="1" ht="18" customHeight="1">
      <c r="A16" s="237">
        <v>8</v>
      </c>
      <c r="B16" s="228" t="s">
        <v>348</v>
      </c>
      <c r="C16" s="229">
        <v>4500</v>
      </c>
      <c r="D16" s="875"/>
      <c r="E16" s="356"/>
    </row>
    <row r="17" spans="1:5" s="354" customFormat="1" ht="18" customHeight="1">
      <c r="A17" s="237">
        <v>9</v>
      </c>
      <c r="B17" s="228" t="s">
        <v>553</v>
      </c>
      <c r="C17" s="229">
        <v>3000</v>
      </c>
      <c r="D17" s="875"/>
      <c r="E17" s="356"/>
    </row>
    <row r="18" spans="1:5" s="354" customFormat="1" ht="18" customHeight="1">
      <c r="A18" s="237">
        <v>10</v>
      </c>
      <c r="B18" s="228" t="s">
        <v>567</v>
      </c>
      <c r="C18" s="229">
        <v>1000</v>
      </c>
      <c r="D18" s="875"/>
      <c r="E18" s="356"/>
    </row>
    <row r="19" spans="1:5" s="354" customFormat="1" ht="18" customHeight="1">
      <c r="A19" s="237">
        <v>11</v>
      </c>
      <c r="B19" s="228" t="s">
        <v>896</v>
      </c>
      <c r="C19" s="229">
        <v>600</v>
      </c>
      <c r="D19" s="875"/>
      <c r="E19" s="356"/>
    </row>
    <row r="20" spans="1:5" s="354" customFormat="1" ht="18" customHeight="1">
      <c r="A20" s="237">
        <v>12</v>
      </c>
      <c r="B20" s="228" t="s">
        <v>349</v>
      </c>
      <c r="C20" s="229">
        <v>14000</v>
      </c>
      <c r="D20" s="875"/>
      <c r="E20" s="356"/>
    </row>
    <row r="21" spans="1:5" s="354" customFormat="1" ht="18" customHeight="1">
      <c r="A21" s="237">
        <v>13</v>
      </c>
      <c r="B21" s="228" t="s">
        <v>646</v>
      </c>
      <c r="C21" s="229">
        <v>60000</v>
      </c>
      <c r="D21" s="875"/>
      <c r="E21" s="356"/>
    </row>
    <row r="22" spans="1:5" s="354" customFormat="1" ht="18" customHeight="1">
      <c r="A22" s="237">
        <v>14</v>
      </c>
      <c r="B22" s="228" t="s">
        <v>635</v>
      </c>
      <c r="C22" s="229">
        <v>17000</v>
      </c>
      <c r="D22" s="875"/>
      <c r="E22" s="356"/>
    </row>
    <row r="23" spans="1:5" s="354" customFormat="1" ht="18" customHeight="1">
      <c r="A23" s="237">
        <v>15</v>
      </c>
      <c r="B23" s="228" t="s">
        <v>636</v>
      </c>
      <c r="C23" s="229">
        <v>28000</v>
      </c>
      <c r="D23" s="875"/>
      <c r="E23" s="356"/>
    </row>
    <row r="24" spans="1:5" s="354" customFormat="1" ht="18" customHeight="1">
      <c r="A24" s="237">
        <v>16</v>
      </c>
      <c r="B24" s="228" t="s">
        <v>395</v>
      </c>
      <c r="C24" s="229">
        <v>30000</v>
      </c>
      <c r="D24" s="875"/>
      <c r="E24" s="356"/>
    </row>
    <row r="25" spans="1:5" s="354" customFormat="1" ht="18" customHeight="1" thickBot="1">
      <c r="A25" s="237">
        <v>17</v>
      </c>
      <c r="B25" s="228" t="s">
        <v>920</v>
      </c>
      <c r="C25" s="229">
        <v>300</v>
      </c>
      <c r="D25" s="875"/>
      <c r="E25" s="356"/>
    </row>
    <row r="26" spans="1:3" ht="30" customHeight="1" thickBot="1">
      <c r="A26" s="237"/>
      <c r="B26" s="230" t="s">
        <v>14</v>
      </c>
      <c r="C26" s="231">
        <f>SUM(C9:C25)</f>
        <v>253650</v>
      </c>
    </row>
  </sheetData>
  <sheetProtection/>
  <mergeCells count="6">
    <mergeCell ref="B2:C2"/>
    <mergeCell ref="B3:C3"/>
    <mergeCell ref="B4:C4"/>
    <mergeCell ref="B5:C5"/>
    <mergeCell ref="B7:B8"/>
    <mergeCell ref="C7:C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N179"/>
  <sheetViews>
    <sheetView view="pageBreakPreview" zoomScaleSheetLayoutView="100" zoomScalePageLayoutView="0" workbookViewId="0" topLeftCell="A1">
      <pane ySplit="6" topLeftCell="A22" activePane="bottomLeft" state="frozen"/>
      <selection pane="topLeft" activeCell="J63" sqref="J63"/>
      <selection pane="bottomLeft" activeCell="B1" sqref="B1:D1"/>
    </sheetView>
  </sheetViews>
  <sheetFormatPr defaultColWidth="9.00390625" defaultRowHeight="12.75"/>
  <cols>
    <col min="1" max="1" width="4.25390625" style="960" customWidth="1"/>
    <col min="2" max="2" width="4.25390625" style="593" customWidth="1"/>
    <col min="3" max="3" width="5.75390625" style="592" customWidth="1"/>
    <col min="4" max="4" width="59.75390625" style="594" customWidth="1"/>
    <col min="5" max="5" width="5.625" style="595" bestFit="1" customWidth="1"/>
    <col min="6" max="8" width="13.25390625" style="1111" customWidth="1"/>
    <col min="9" max="9" width="15.75390625" style="1111" customWidth="1"/>
    <col min="10" max="10" width="13.25390625" style="951" customWidth="1"/>
    <col min="11" max="16384" width="9.125" style="591" customWidth="1"/>
  </cols>
  <sheetData>
    <row r="1" spans="1:248" ht="18" customHeight="1">
      <c r="A1" s="1066"/>
      <c r="B1" s="1305" t="s">
        <v>980</v>
      </c>
      <c r="C1" s="1305"/>
      <c r="D1" s="1305"/>
      <c r="E1" s="1067"/>
      <c r="F1" s="1068"/>
      <c r="G1" s="1068"/>
      <c r="H1" s="1068"/>
      <c r="I1" s="1306"/>
      <c r="J1" s="1306"/>
      <c r="K1" s="1069"/>
      <c r="L1" s="1069"/>
      <c r="M1" s="1069"/>
      <c r="N1" s="1069"/>
      <c r="O1" s="1069"/>
      <c r="P1" s="1069"/>
      <c r="Q1" s="1069"/>
      <c r="R1" s="1069"/>
      <c r="S1" s="1069"/>
      <c r="T1" s="1069"/>
      <c r="U1" s="1069"/>
      <c r="V1" s="1069"/>
      <c r="W1" s="1069"/>
      <c r="X1" s="1069"/>
      <c r="Y1" s="1069"/>
      <c r="Z1" s="1069"/>
      <c r="AA1" s="1069"/>
      <c r="AB1" s="1069"/>
      <c r="AC1" s="1069"/>
      <c r="AD1" s="1069"/>
      <c r="AE1" s="1069"/>
      <c r="AF1" s="1069"/>
      <c r="AG1" s="1069"/>
      <c r="AH1" s="1069"/>
      <c r="AI1" s="1069"/>
      <c r="AJ1" s="1069"/>
      <c r="AK1" s="1069"/>
      <c r="AL1" s="1069"/>
      <c r="AM1" s="1069"/>
      <c r="AN1" s="1069"/>
      <c r="AO1" s="1069"/>
      <c r="AP1" s="1069"/>
      <c r="AQ1" s="1069"/>
      <c r="AR1" s="1069"/>
      <c r="AS1" s="1069"/>
      <c r="AT1" s="1069"/>
      <c r="AU1" s="1069"/>
      <c r="AV1" s="1069"/>
      <c r="AW1" s="1069"/>
      <c r="AX1" s="1069"/>
      <c r="AY1" s="1069"/>
      <c r="AZ1" s="1069"/>
      <c r="BA1" s="1069"/>
      <c r="BB1" s="1069"/>
      <c r="BC1" s="1069"/>
      <c r="BD1" s="1069"/>
      <c r="BE1" s="1069"/>
      <c r="BF1" s="1069"/>
      <c r="BG1" s="1069"/>
      <c r="BH1" s="1069"/>
      <c r="BI1" s="1069"/>
      <c r="BJ1" s="1069"/>
      <c r="BK1" s="1069"/>
      <c r="BL1" s="1069"/>
      <c r="BM1" s="1069"/>
      <c r="BN1" s="1069"/>
      <c r="BO1" s="1069"/>
      <c r="BP1" s="1069"/>
      <c r="BQ1" s="1069"/>
      <c r="BR1" s="1069"/>
      <c r="BS1" s="1069"/>
      <c r="BT1" s="1069"/>
      <c r="BU1" s="1069"/>
      <c r="BV1" s="1069"/>
      <c r="BW1" s="1069"/>
      <c r="BX1" s="1069"/>
      <c r="BY1" s="1069"/>
      <c r="BZ1" s="1069"/>
      <c r="CA1" s="1069"/>
      <c r="CB1" s="1069"/>
      <c r="CC1" s="1069"/>
      <c r="CD1" s="1069"/>
      <c r="CE1" s="1069"/>
      <c r="CF1" s="1069"/>
      <c r="CG1" s="1069"/>
      <c r="CH1" s="1069"/>
      <c r="CI1" s="1069"/>
      <c r="CJ1" s="1069"/>
      <c r="CK1" s="1069"/>
      <c r="CL1" s="1069"/>
      <c r="CM1" s="1069"/>
      <c r="CN1" s="1069"/>
      <c r="CO1" s="1069"/>
      <c r="CP1" s="1069"/>
      <c r="CQ1" s="1069"/>
      <c r="CR1" s="1069"/>
      <c r="CS1" s="1069"/>
      <c r="CT1" s="1069"/>
      <c r="CU1" s="1069"/>
      <c r="CV1" s="1069"/>
      <c r="CW1" s="1069"/>
      <c r="CX1" s="1069"/>
      <c r="CY1" s="1069"/>
      <c r="CZ1" s="1069"/>
      <c r="DA1" s="1069"/>
      <c r="DB1" s="1069"/>
      <c r="DC1" s="1069"/>
      <c r="DD1" s="1069"/>
      <c r="DE1" s="1069"/>
      <c r="DF1" s="1069"/>
      <c r="DG1" s="1069"/>
      <c r="DH1" s="1069"/>
      <c r="DI1" s="1069"/>
      <c r="DJ1" s="1069"/>
      <c r="DK1" s="1069"/>
      <c r="DL1" s="1069"/>
      <c r="DM1" s="1069"/>
      <c r="DN1" s="1069"/>
      <c r="DO1" s="1069"/>
      <c r="DP1" s="1069"/>
      <c r="DQ1" s="1069"/>
      <c r="DR1" s="1069"/>
      <c r="DS1" s="1069"/>
      <c r="DT1" s="1069"/>
      <c r="DU1" s="1069"/>
      <c r="DV1" s="1069"/>
      <c r="DW1" s="1069"/>
      <c r="DX1" s="1069"/>
      <c r="DY1" s="1069"/>
      <c r="DZ1" s="1069"/>
      <c r="EA1" s="1069"/>
      <c r="EB1" s="1069"/>
      <c r="EC1" s="1069"/>
      <c r="ED1" s="1069"/>
      <c r="EE1" s="1069"/>
      <c r="EF1" s="1069"/>
      <c r="EG1" s="1069"/>
      <c r="EH1" s="1069"/>
      <c r="EI1" s="1069"/>
      <c r="EJ1" s="1069"/>
      <c r="EK1" s="1069"/>
      <c r="EL1" s="1069"/>
      <c r="EM1" s="1069"/>
      <c r="EN1" s="1069"/>
      <c r="EO1" s="1069"/>
      <c r="EP1" s="1069"/>
      <c r="EQ1" s="1069"/>
      <c r="ER1" s="1069"/>
      <c r="ES1" s="1069"/>
      <c r="ET1" s="1069"/>
      <c r="EU1" s="1069"/>
      <c r="EV1" s="1069"/>
      <c r="EW1" s="1069"/>
      <c r="EX1" s="1069"/>
      <c r="EY1" s="1069"/>
      <c r="EZ1" s="1069"/>
      <c r="FA1" s="1069"/>
      <c r="FB1" s="1069"/>
      <c r="FC1" s="1069"/>
      <c r="FD1" s="1069"/>
      <c r="FE1" s="1069"/>
      <c r="FF1" s="1069"/>
      <c r="FG1" s="1069"/>
      <c r="FH1" s="1069"/>
      <c r="FI1" s="1069"/>
      <c r="FJ1" s="1069"/>
      <c r="FK1" s="1069"/>
      <c r="FL1" s="1069"/>
      <c r="FM1" s="1069"/>
      <c r="FN1" s="1069"/>
      <c r="FO1" s="1069"/>
      <c r="FP1" s="1069"/>
      <c r="FQ1" s="1069"/>
      <c r="FR1" s="1069"/>
      <c r="FS1" s="1069"/>
      <c r="FT1" s="1069"/>
      <c r="FU1" s="1069"/>
      <c r="FV1" s="1069"/>
      <c r="FW1" s="1069"/>
      <c r="FX1" s="1069"/>
      <c r="FY1" s="1069"/>
      <c r="FZ1" s="1069"/>
      <c r="GA1" s="1069"/>
      <c r="GB1" s="1069"/>
      <c r="GC1" s="1069"/>
      <c r="GD1" s="1069"/>
      <c r="GE1" s="1069"/>
      <c r="GF1" s="1069"/>
      <c r="GG1" s="1069"/>
      <c r="GH1" s="1069"/>
      <c r="GI1" s="1069"/>
      <c r="GJ1" s="1069"/>
      <c r="GK1" s="1069"/>
      <c r="GL1" s="1069"/>
      <c r="GM1" s="1069"/>
      <c r="GN1" s="1069"/>
      <c r="GO1" s="1069"/>
      <c r="GP1" s="1069"/>
      <c r="GQ1" s="1069"/>
      <c r="GR1" s="1069"/>
      <c r="GS1" s="1069"/>
      <c r="GT1" s="1069"/>
      <c r="GU1" s="1069"/>
      <c r="GV1" s="1069"/>
      <c r="GW1" s="1069"/>
      <c r="GX1" s="1069"/>
      <c r="GY1" s="1069"/>
      <c r="GZ1" s="1069"/>
      <c r="HA1" s="1069"/>
      <c r="HB1" s="1069"/>
      <c r="HC1" s="1069"/>
      <c r="HD1" s="1069"/>
      <c r="HE1" s="1069"/>
      <c r="HF1" s="1069"/>
      <c r="HG1" s="1069"/>
      <c r="HH1" s="1069"/>
      <c r="HI1" s="1069"/>
      <c r="HJ1" s="1069"/>
      <c r="HK1" s="1069"/>
      <c r="HL1" s="1069"/>
      <c r="HM1" s="1069"/>
      <c r="HN1" s="1069"/>
      <c r="HO1" s="1069"/>
      <c r="HP1" s="1069"/>
      <c r="HQ1" s="1069"/>
      <c r="HR1" s="1069"/>
      <c r="HS1" s="1069"/>
      <c r="HT1" s="1069"/>
      <c r="HU1" s="1069"/>
      <c r="HV1" s="1069"/>
      <c r="HW1" s="1069"/>
      <c r="HX1" s="1069"/>
      <c r="HY1" s="1069"/>
      <c r="HZ1" s="1069"/>
      <c r="IA1" s="1069"/>
      <c r="IB1" s="1069"/>
      <c r="IC1" s="1069"/>
      <c r="ID1" s="1069"/>
      <c r="IE1" s="1069"/>
      <c r="IF1" s="1069"/>
      <c r="IG1" s="1069"/>
      <c r="IH1" s="1069"/>
      <c r="II1" s="1069"/>
      <c r="IJ1" s="1069"/>
      <c r="IK1" s="1069"/>
      <c r="IL1" s="1069"/>
      <c r="IM1" s="1069"/>
      <c r="IN1" s="1069"/>
    </row>
    <row r="2" spans="2:10" ht="18" customHeight="1">
      <c r="B2" s="1307" t="s">
        <v>15</v>
      </c>
      <c r="C2" s="1307"/>
      <c r="D2" s="1307"/>
      <c r="E2" s="1307"/>
      <c r="F2" s="1307"/>
      <c r="G2" s="1307"/>
      <c r="H2" s="1307"/>
      <c r="I2" s="1307"/>
      <c r="J2" s="1307"/>
    </row>
    <row r="3" spans="2:10" ht="18" customHeight="1">
      <c r="B3" s="1308" t="s">
        <v>712</v>
      </c>
      <c r="C3" s="1308"/>
      <c r="D3" s="1308"/>
      <c r="E3" s="1308"/>
      <c r="F3" s="1308"/>
      <c r="G3" s="1308"/>
      <c r="H3" s="1308"/>
      <c r="I3" s="1308"/>
      <c r="J3" s="1308"/>
    </row>
    <row r="4" ht="18" customHeight="1">
      <c r="J4" s="1112" t="s">
        <v>0</v>
      </c>
    </row>
    <row r="5" spans="1:248" s="164" customFormat="1" ht="18" customHeight="1" thickBot="1">
      <c r="A5" s="960"/>
      <c r="B5" s="596" t="s">
        <v>1</v>
      </c>
      <c r="C5" s="597" t="s">
        <v>3</v>
      </c>
      <c r="D5" s="598" t="s">
        <v>2</v>
      </c>
      <c r="E5" s="598" t="s">
        <v>4</v>
      </c>
      <c r="F5" s="599" t="s">
        <v>5</v>
      </c>
      <c r="G5" s="599" t="s">
        <v>16</v>
      </c>
      <c r="H5" s="599" t="s">
        <v>17</v>
      </c>
      <c r="I5" s="599" t="s">
        <v>18</v>
      </c>
      <c r="J5" s="598" t="s">
        <v>39</v>
      </c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593"/>
      <c r="BJ5" s="593"/>
      <c r="BK5" s="593"/>
      <c r="BL5" s="593"/>
      <c r="BM5" s="593"/>
      <c r="BN5" s="593"/>
      <c r="BO5" s="593"/>
      <c r="BP5" s="593"/>
      <c r="BQ5" s="593"/>
      <c r="BR5" s="593"/>
      <c r="BS5" s="593"/>
      <c r="BT5" s="593"/>
      <c r="BU5" s="593"/>
      <c r="BV5" s="593"/>
      <c r="BW5" s="593"/>
      <c r="BX5" s="593"/>
      <c r="BY5" s="593"/>
      <c r="BZ5" s="593"/>
      <c r="CA5" s="593"/>
      <c r="CB5" s="593"/>
      <c r="CC5" s="593"/>
      <c r="CD5" s="593"/>
      <c r="CE5" s="593"/>
      <c r="CF5" s="593"/>
      <c r="CG5" s="593"/>
      <c r="CH5" s="593"/>
      <c r="CI5" s="593"/>
      <c r="CJ5" s="593"/>
      <c r="CK5" s="593"/>
      <c r="CL5" s="593"/>
      <c r="CM5" s="593"/>
      <c r="CN5" s="593"/>
      <c r="CO5" s="593"/>
      <c r="CP5" s="593"/>
      <c r="CQ5" s="593"/>
      <c r="CR5" s="593"/>
      <c r="CS5" s="593"/>
      <c r="CT5" s="593"/>
      <c r="CU5" s="593"/>
      <c r="CV5" s="593"/>
      <c r="CW5" s="593"/>
      <c r="CX5" s="593"/>
      <c r="CY5" s="593"/>
      <c r="CZ5" s="593"/>
      <c r="DA5" s="593"/>
      <c r="DB5" s="593"/>
      <c r="DC5" s="593"/>
      <c r="DD5" s="593"/>
      <c r="DE5" s="593"/>
      <c r="DF5" s="593"/>
      <c r="DG5" s="593"/>
      <c r="DH5" s="593"/>
      <c r="DI5" s="593"/>
      <c r="DJ5" s="593"/>
      <c r="DK5" s="593"/>
      <c r="DL5" s="593"/>
      <c r="DM5" s="593"/>
      <c r="DN5" s="593"/>
      <c r="DO5" s="593"/>
      <c r="DP5" s="593"/>
      <c r="DQ5" s="593"/>
      <c r="DR5" s="593"/>
      <c r="DS5" s="593"/>
      <c r="DT5" s="593"/>
      <c r="DU5" s="593"/>
      <c r="DV5" s="593"/>
      <c r="DW5" s="593"/>
      <c r="DX5" s="593"/>
      <c r="DY5" s="593"/>
      <c r="DZ5" s="593"/>
      <c r="EA5" s="593"/>
      <c r="EB5" s="593"/>
      <c r="EC5" s="593"/>
      <c r="ED5" s="593"/>
      <c r="EE5" s="593"/>
      <c r="EF5" s="593"/>
      <c r="EG5" s="593"/>
      <c r="EH5" s="593"/>
      <c r="EI5" s="593"/>
      <c r="EJ5" s="593"/>
      <c r="EK5" s="593"/>
      <c r="EL5" s="593"/>
      <c r="EM5" s="593"/>
      <c r="EN5" s="593"/>
      <c r="EO5" s="593"/>
      <c r="EP5" s="593"/>
      <c r="EQ5" s="593"/>
      <c r="ER5" s="593"/>
      <c r="ES5" s="593"/>
      <c r="ET5" s="593"/>
      <c r="EU5" s="593"/>
      <c r="EV5" s="593"/>
      <c r="EW5" s="593"/>
      <c r="EX5" s="593"/>
      <c r="EY5" s="593"/>
      <c r="EZ5" s="593"/>
      <c r="FA5" s="593"/>
      <c r="FB5" s="593"/>
      <c r="FC5" s="593"/>
      <c r="FD5" s="593"/>
      <c r="FE5" s="593"/>
      <c r="FF5" s="593"/>
      <c r="FG5" s="593"/>
      <c r="FH5" s="593"/>
      <c r="FI5" s="593"/>
      <c r="FJ5" s="593"/>
      <c r="FK5" s="593"/>
      <c r="FL5" s="593"/>
      <c r="FM5" s="593"/>
      <c r="FN5" s="593"/>
      <c r="FO5" s="593"/>
      <c r="FP5" s="593"/>
      <c r="FQ5" s="593"/>
      <c r="FR5" s="593"/>
      <c r="FS5" s="593"/>
      <c r="FT5" s="593"/>
      <c r="FU5" s="593"/>
      <c r="FV5" s="593"/>
      <c r="FW5" s="593"/>
      <c r="FX5" s="593"/>
      <c r="FY5" s="593"/>
      <c r="FZ5" s="593"/>
      <c r="GA5" s="593"/>
      <c r="GB5" s="593"/>
      <c r="GC5" s="593"/>
      <c r="GD5" s="593"/>
      <c r="GE5" s="593"/>
      <c r="GF5" s="593"/>
      <c r="GG5" s="593"/>
      <c r="GH5" s="593"/>
      <c r="GI5" s="593"/>
      <c r="GJ5" s="593"/>
      <c r="GK5" s="593"/>
      <c r="GL5" s="593"/>
      <c r="GM5" s="593"/>
      <c r="GN5" s="593"/>
      <c r="GO5" s="593"/>
      <c r="GP5" s="593"/>
      <c r="GQ5" s="593"/>
      <c r="GR5" s="593"/>
      <c r="GS5" s="593"/>
      <c r="GT5" s="593"/>
      <c r="GU5" s="593"/>
      <c r="GV5" s="593"/>
      <c r="GW5" s="593"/>
      <c r="GX5" s="593"/>
      <c r="GY5" s="593"/>
      <c r="GZ5" s="593"/>
      <c r="HA5" s="593"/>
      <c r="HB5" s="593"/>
      <c r="HC5" s="593"/>
      <c r="HD5" s="593"/>
      <c r="HE5" s="593"/>
      <c r="HF5" s="593"/>
      <c r="HG5" s="593"/>
      <c r="HH5" s="593"/>
      <c r="HI5" s="593"/>
      <c r="HJ5" s="593"/>
      <c r="HK5" s="593"/>
      <c r="HL5" s="593"/>
      <c r="HM5" s="593"/>
      <c r="HN5" s="593"/>
      <c r="HO5" s="593"/>
      <c r="HP5" s="593"/>
      <c r="HQ5" s="593"/>
      <c r="HR5" s="593"/>
      <c r="HS5" s="593"/>
      <c r="HT5" s="593"/>
      <c r="HU5" s="593"/>
      <c r="HV5" s="593"/>
      <c r="HW5" s="593"/>
      <c r="HX5" s="593"/>
      <c r="HY5" s="593"/>
      <c r="HZ5" s="593"/>
      <c r="IA5" s="593"/>
      <c r="IB5" s="593"/>
      <c r="IC5" s="593"/>
      <c r="ID5" s="593"/>
      <c r="IE5" s="593"/>
      <c r="IF5" s="593"/>
      <c r="IG5" s="593"/>
      <c r="IH5" s="593"/>
      <c r="II5" s="593"/>
      <c r="IJ5" s="593"/>
      <c r="IK5" s="593"/>
      <c r="IL5" s="593"/>
      <c r="IM5" s="593"/>
      <c r="IN5" s="593"/>
    </row>
    <row r="6" spans="2:10" ht="80.25" customHeight="1" thickBot="1">
      <c r="B6" s="600" t="s">
        <v>19</v>
      </c>
      <c r="C6" s="601" t="s">
        <v>20</v>
      </c>
      <c r="D6" s="602" t="s">
        <v>6</v>
      </c>
      <c r="E6" s="603" t="s">
        <v>323</v>
      </c>
      <c r="F6" s="604" t="s">
        <v>22</v>
      </c>
      <c r="G6" s="604" t="s">
        <v>713</v>
      </c>
      <c r="H6" s="605" t="s">
        <v>710</v>
      </c>
      <c r="I6" s="605" t="s">
        <v>380</v>
      </c>
      <c r="J6" s="764" t="s">
        <v>711</v>
      </c>
    </row>
    <row r="7" spans="1:248" s="137" customFormat="1" ht="22.5" customHeight="1">
      <c r="A7" s="1157">
        <v>1</v>
      </c>
      <c r="B7" s="607">
        <v>18</v>
      </c>
      <c r="C7" s="1309" t="s">
        <v>32</v>
      </c>
      <c r="D7" s="1310"/>
      <c r="E7" s="608"/>
      <c r="F7" s="609"/>
      <c r="G7" s="609"/>
      <c r="H7" s="610"/>
      <c r="I7" s="901"/>
      <c r="J7" s="945"/>
      <c r="K7" s="611"/>
      <c r="L7" s="611"/>
      <c r="M7" s="611"/>
      <c r="N7" s="611"/>
      <c r="O7" s="611"/>
      <c r="P7" s="611"/>
      <c r="Q7" s="611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1"/>
      <c r="AO7" s="611"/>
      <c r="AP7" s="611"/>
      <c r="AQ7" s="611"/>
      <c r="AR7" s="611"/>
      <c r="AS7" s="611"/>
      <c r="AT7" s="611"/>
      <c r="AU7" s="611"/>
      <c r="AV7" s="611"/>
      <c r="AW7" s="611"/>
      <c r="AX7" s="611"/>
      <c r="AY7" s="611"/>
      <c r="AZ7" s="611"/>
      <c r="BA7" s="611"/>
      <c r="BB7" s="611"/>
      <c r="BC7" s="611"/>
      <c r="BD7" s="611"/>
      <c r="BE7" s="611"/>
      <c r="BF7" s="611"/>
      <c r="BG7" s="611"/>
      <c r="BH7" s="611"/>
      <c r="BI7" s="611"/>
      <c r="BJ7" s="611"/>
      <c r="BK7" s="611"/>
      <c r="BL7" s="611"/>
      <c r="BM7" s="611"/>
      <c r="BN7" s="611"/>
      <c r="BO7" s="611"/>
      <c r="BP7" s="611"/>
      <c r="BQ7" s="611"/>
      <c r="BR7" s="611"/>
      <c r="BS7" s="611"/>
      <c r="BT7" s="611"/>
      <c r="BU7" s="611"/>
      <c r="BV7" s="611"/>
      <c r="BW7" s="611"/>
      <c r="BX7" s="611"/>
      <c r="BY7" s="611"/>
      <c r="BZ7" s="611"/>
      <c r="CA7" s="611"/>
      <c r="CB7" s="611"/>
      <c r="CC7" s="611"/>
      <c r="CD7" s="611"/>
      <c r="CE7" s="611"/>
      <c r="CF7" s="611"/>
      <c r="CG7" s="611"/>
      <c r="CH7" s="611"/>
      <c r="CI7" s="611"/>
      <c r="CJ7" s="611"/>
      <c r="CK7" s="611"/>
      <c r="CL7" s="611"/>
      <c r="CM7" s="611"/>
      <c r="CN7" s="611"/>
      <c r="CO7" s="611"/>
      <c r="CP7" s="611"/>
      <c r="CQ7" s="611"/>
      <c r="CR7" s="611"/>
      <c r="CS7" s="611"/>
      <c r="CT7" s="611"/>
      <c r="CU7" s="611"/>
      <c r="CV7" s="611"/>
      <c r="CW7" s="611"/>
      <c r="CX7" s="611"/>
      <c r="CY7" s="611"/>
      <c r="CZ7" s="611"/>
      <c r="DA7" s="611"/>
      <c r="DB7" s="611"/>
      <c r="DC7" s="611"/>
      <c r="DD7" s="611"/>
      <c r="DE7" s="611"/>
      <c r="DF7" s="611"/>
      <c r="DG7" s="611"/>
      <c r="DH7" s="611"/>
      <c r="DI7" s="611"/>
      <c r="DJ7" s="611"/>
      <c r="DK7" s="611"/>
      <c r="DL7" s="611"/>
      <c r="DM7" s="611"/>
      <c r="DN7" s="611"/>
      <c r="DO7" s="611"/>
      <c r="DP7" s="611"/>
      <c r="DQ7" s="611"/>
      <c r="DR7" s="611"/>
      <c r="DS7" s="611"/>
      <c r="DT7" s="611"/>
      <c r="DU7" s="611"/>
      <c r="DV7" s="611"/>
      <c r="DW7" s="611"/>
      <c r="DX7" s="611"/>
      <c r="DY7" s="611"/>
      <c r="DZ7" s="611"/>
      <c r="EA7" s="611"/>
      <c r="EB7" s="611"/>
      <c r="EC7" s="611"/>
      <c r="ED7" s="611"/>
      <c r="EE7" s="611"/>
      <c r="EF7" s="611"/>
      <c r="EG7" s="611"/>
      <c r="EH7" s="611"/>
      <c r="EI7" s="611"/>
      <c r="EJ7" s="611"/>
      <c r="EK7" s="611"/>
      <c r="EL7" s="611"/>
      <c r="EM7" s="611"/>
      <c r="EN7" s="611"/>
      <c r="EO7" s="611"/>
      <c r="EP7" s="611"/>
      <c r="EQ7" s="611"/>
      <c r="ER7" s="611"/>
      <c r="ES7" s="611"/>
      <c r="ET7" s="611"/>
      <c r="EU7" s="611"/>
      <c r="EV7" s="611"/>
      <c r="EW7" s="611"/>
      <c r="EX7" s="611"/>
      <c r="EY7" s="611"/>
      <c r="EZ7" s="611"/>
      <c r="FA7" s="611"/>
      <c r="FB7" s="611"/>
      <c r="FC7" s="611"/>
      <c r="FD7" s="611"/>
      <c r="FE7" s="611"/>
      <c r="FF7" s="611"/>
      <c r="FG7" s="611"/>
      <c r="FH7" s="611"/>
      <c r="FI7" s="611"/>
      <c r="FJ7" s="611"/>
      <c r="FK7" s="611"/>
      <c r="FL7" s="611"/>
      <c r="FM7" s="611"/>
      <c r="FN7" s="611"/>
      <c r="FO7" s="611"/>
      <c r="FP7" s="611"/>
      <c r="FQ7" s="611"/>
      <c r="FR7" s="611"/>
      <c r="FS7" s="611"/>
      <c r="FT7" s="611"/>
      <c r="FU7" s="611"/>
      <c r="FV7" s="611"/>
      <c r="FW7" s="611"/>
      <c r="FX7" s="611"/>
      <c r="FY7" s="611"/>
      <c r="FZ7" s="611"/>
      <c r="GA7" s="611"/>
      <c r="GB7" s="611"/>
      <c r="GC7" s="611"/>
      <c r="GD7" s="611"/>
      <c r="GE7" s="611"/>
      <c r="GF7" s="611"/>
      <c r="GG7" s="611"/>
      <c r="GH7" s="611"/>
      <c r="GI7" s="611"/>
      <c r="GJ7" s="611"/>
      <c r="GK7" s="611"/>
      <c r="GL7" s="611"/>
      <c r="GM7" s="611"/>
      <c r="GN7" s="611"/>
      <c r="GO7" s="611"/>
      <c r="GP7" s="611"/>
      <c r="GQ7" s="611"/>
      <c r="GR7" s="611"/>
      <c r="GS7" s="611"/>
      <c r="GT7" s="611"/>
      <c r="GU7" s="611"/>
      <c r="GV7" s="611"/>
      <c r="GW7" s="611"/>
      <c r="GX7" s="611"/>
      <c r="GY7" s="611"/>
      <c r="GZ7" s="611"/>
      <c r="HA7" s="611"/>
      <c r="HB7" s="611"/>
      <c r="HC7" s="611"/>
      <c r="HD7" s="611"/>
      <c r="HE7" s="611"/>
      <c r="HF7" s="611"/>
      <c r="HG7" s="611"/>
      <c r="HH7" s="611"/>
      <c r="HI7" s="611"/>
      <c r="HJ7" s="611"/>
      <c r="HK7" s="611"/>
      <c r="HL7" s="611"/>
      <c r="HM7" s="611"/>
      <c r="HN7" s="611"/>
      <c r="HO7" s="611"/>
      <c r="HP7" s="611"/>
      <c r="HQ7" s="611"/>
      <c r="HR7" s="611"/>
      <c r="HS7" s="611"/>
      <c r="HT7" s="611"/>
      <c r="HU7" s="611"/>
      <c r="HV7" s="611"/>
      <c r="HW7" s="611"/>
      <c r="HX7" s="611"/>
      <c r="HY7" s="611"/>
      <c r="HZ7" s="611"/>
      <c r="IA7" s="611"/>
      <c r="IB7" s="611"/>
      <c r="IC7" s="611"/>
      <c r="ID7" s="611"/>
      <c r="IE7" s="611"/>
      <c r="IF7" s="611"/>
      <c r="IG7" s="611"/>
      <c r="IH7" s="611"/>
      <c r="II7" s="611"/>
      <c r="IJ7" s="611"/>
      <c r="IK7" s="611"/>
      <c r="IL7" s="611"/>
      <c r="IM7" s="611"/>
      <c r="IN7" s="611"/>
    </row>
    <row r="8" spans="1:10" ht="18" customHeight="1">
      <c r="A8" s="1157">
        <v>2</v>
      </c>
      <c r="B8" s="612"/>
      <c r="C8" s="771">
        <v>1</v>
      </c>
      <c r="D8" s="363" t="s">
        <v>862</v>
      </c>
      <c r="E8" s="621" t="s">
        <v>25</v>
      </c>
      <c r="F8" s="616">
        <f>G8+H8+I8+J8</f>
        <v>1103100</v>
      </c>
      <c r="G8" s="617"/>
      <c r="H8" s="618"/>
      <c r="I8" s="902">
        <f>918181-1635</f>
        <v>916546</v>
      </c>
      <c r="J8" s="910">
        <v>186554</v>
      </c>
    </row>
    <row r="9" spans="1:10" ht="18" customHeight="1">
      <c r="A9" s="1157">
        <v>3</v>
      </c>
      <c r="B9" s="612"/>
      <c r="C9" s="771">
        <v>2</v>
      </c>
      <c r="D9" s="620" t="s">
        <v>447</v>
      </c>
      <c r="E9" s="621" t="s">
        <v>25</v>
      </c>
      <c r="F9" s="616">
        <f>G9+I9+J9+H9</f>
        <v>864816</v>
      </c>
      <c r="G9" s="617">
        <f>10953+1020</f>
        <v>11973</v>
      </c>
      <c r="H9" s="618">
        <v>229</v>
      </c>
      <c r="I9" s="902">
        <v>852614</v>
      </c>
      <c r="J9" s="910"/>
    </row>
    <row r="10" spans="1:10" ht="33" customHeight="1">
      <c r="A10" s="1157">
        <v>4</v>
      </c>
      <c r="B10" s="612"/>
      <c r="C10" s="613">
        <v>3</v>
      </c>
      <c r="D10" s="620" t="s">
        <v>606</v>
      </c>
      <c r="E10" s="621" t="s">
        <v>25</v>
      </c>
      <c r="F10" s="616">
        <f aca="true" t="shared" si="0" ref="F10:F54">G10+H10+I10+J10</f>
        <v>260914</v>
      </c>
      <c r="G10" s="617">
        <v>0</v>
      </c>
      <c r="H10" s="618">
        <v>218592</v>
      </c>
      <c r="I10" s="902">
        <v>42322</v>
      </c>
      <c r="J10" s="910"/>
    </row>
    <row r="11" spans="1:10" ht="49.5">
      <c r="A11" s="1157">
        <v>5</v>
      </c>
      <c r="B11" s="612"/>
      <c r="C11" s="613">
        <v>4</v>
      </c>
      <c r="D11" s="620" t="s">
        <v>487</v>
      </c>
      <c r="E11" s="621" t="s">
        <v>25</v>
      </c>
      <c r="F11" s="616">
        <f>G11+I11+J11+H11</f>
        <v>1135657</v>
      </c>
      <c r="G11" s="617">
        <v>44965</v>
      </c>
      <c r="H11" s="618">
        <v>393152</v>
      </c>
      <c r="I11" s="902">
        <v>697540</v>
      </c>
      <c r="J11" s="910"/>
    </row>
    <row r="12" spans="1:10" ht="33" customHeight="1">
      <c r="A12" s="1157">
        <v>6</v>
      </c>
      <c r="B12" s="612"/>
      <c r="C12" s="613">
        <v>5</v>
      </c>
      <c r="D12" s="620" t="s">
        <v>638</v>
      </c>
      <c r="E12" s="621" t="s">
        <v>25</v>
      </c>
      <c r="F12" s="616">
        <f t="shared" si="0"/>
        <v>2686328</v>
      </c>
      <c r="G12" s="617">
        <v>115020</v>
      </c>
      <c r="H12" s="618">
        <v>1963469</v>
      </c>
      <c r="I12" s="902">
        <v>607839</v>
      </c>
      <c r="J12" s="910"/>
    </row>
    <row r="13" spans="1:14" ht="19.5" customHeight="1">
      <c r="A13" s="1157">
        <v>7</v>
      </c>
      <c r="B13" s="612"/>
      <c r="C13" s="613">
        <v>6</v>
      </c>
      <c r="D13" s="1177" t="s">
        <v>639</v>
      </c>
      <c r="E13" s="621" t="s">
        <v>25</v>
      </c>
      <c r="F13" s="616">
        <f>G13+H13+I13+J13</f>
        <v>240000</v>
      </c>
      <c r="G13" s="617">
        <v>0</v>
      </c>
      <c r="H13" s="618">
        <v>9749</v>
      </c>
      <c r="I13" s="902">
        <v>218251</v>
      </c>
      <c r="J13" s="910">
        <v>12000</v>
      </c>
      <c r="K13" s="624"/>
      <c r="L13" s="624"/>
      <c r="M13" s="624"/>
      <c r="N13" s="624"/>
    </row>
    <row r="14" spans="1:10" ht="18" customHeight="1">
      <c r="A14" s="1157">
        <v>8</v>
      </c>
      <c r="B14" s="612"/>
      <c r="C14" s="771">
        <v>7</v>
      </c>
      <c r="D14" s="620" t="s">
        <v>607</v>
      </c>
      <c r="E14" s="621" t="s">
        <v>25</v>
      </c>
      <c r="F14" s="616">
        <f>G14+H14+I14+J14</f>
        <v>66637</v>
      </c>
      <c r="G14" s="617"/>
      <c r="H14" s="618">
        <v>143</v>
      </c>
      <c r="I14" s="902">
        <f>56494+10000</f>
        <v>66494</v>
      </c>
      <c r="J14" s="910"/>
    </row>
    <row r="15" spans="1:10" ht="49.5">
      <c r="A15" s="1157">
        <v>9</v>
      </c>
      <c r="B15" s="612"/>
      <c r="C15" s="613">
        <v>8</v>
      </c>
      <c r="D15" s="620" t="s">
        <v>609</v>
      </c>
      <c r="E15" s="621" t="s">
        <v>25</v>
      </c>
      <c r="F15" s="616">
        <f t="shared" si="0"/>
        <v>1680297</v>
      </c>
      <c r="G15" s="617">
        <v>0</v>
      </c>
      <c r="H15" s="618">
        <v>80906</v>
      </c>
      <c r="I15" s="902">
        <v>789391</v>
      </c>
      <c r="J15" s="910">
        <v>810000</v>
      </c>
    </row>
    <row r="16" spans="1:10" ht="33" customHeight="1">
      <c r="A16" s="1157">
        <v>10</v>
      </c>
      <c r="B16" s="612"/>
      <c r="C16" s="613">
        <v>9</v>
      </c>
      <c r="D16" s="620" t="s">
        <v>611</v>
      </c>
      <c r="E16" s="621" t="s">
        <v>25</v>
      </c>
      <c r="F16" s="616">
        <f t="shared" si="0"/>
        <v>252046</v>
      </c>
      <c r="G16" s="616">
        <v>0</v>
      </c>
      <c r="H16" s="618">
        <v>7670</v>
      </c>
      <c r="I16" s="618">
        <v>244376</v>
      </c>
      <c r="J16" s="910"/>
    </row>
    <row r="17" spans="1:10" ht="33" customHeight="1">
      <c r="A17" s="1157">
        <v>11</v>
      </c>
      <c r="B17" s="612"/>
      <c r="C17" s="613">
        <v>10</v>
      </c>
      <c r="D17" s="620" t="s">
        <v>897</v>
      </c>
      <c r="E17" s="621" t="s">
        <v>25</v>
      </c>
      <c r="F17" s="616">
        <f t="shared" si="0"/>
        <v>6137</v>
      </c>
      <c r="G17" s="616"/>
      <c r="H17" s="618"/>
      <c r="I17" s="618">
        <f>3155+2982</f>
        <v>6137</v>
      </c>
      <c r="J17" s="910"/>
    </row>
    <row r="18" spans="1:10" ht="33" customHeight="1">
      <c r="A18" s="1157">
        <v>12</v>
      </c>
      <c r="B18" s="612"/>
      <c r="C18" s="613">
        <v>11</v>
      </c>
      <c r="D18" s="620" t="s">
        <v>612</v>
      </c>
      <c r="E18" s="621" t="s">
        <v>25</v>
      </c>
      <c r="F18" s="616">
        <f>G18+H18+I18+J18</f>
        <v>501600</v>
      </c>
      <c r="G18" s="616">
        <v>0</v>
      </c>
      <c r="H18" s="618">
        <v>458000</v>
      </c>
      <c r="I18" s="618">
        <v>43600</v>
      </c>
      <c r="J18" s="910"/>
    </row>
    <row r="19" spans="1:10" ht="18" customHeight="1">
      <c r="A19" s="1157">
        <v>13</v>
      </c>
      <c r="B19" s="612"/>
      <c r="C19" s="771">
        <v>12</v>
      </c>
      <c r="D19" s="620" t="s">
        <v>613</v>
      </c>
      <c r="E19" s="621"/>
      <c r="F19" s="616">
        <f t="shared" si="0"/>
        <v>184000</v>
      </c>
      <c r="G19" s="616"/>
      <c r="H19" s="618">
        <v>0</v>
      </c>
      <c r="I19" s="618">
        <v>184000</v>
      </c>
      <c r="J19" s="910"/>
    </row>
    <row r="20" spans="1:10" ht="33" customHeight="1">
      <c r="A20" s="1157">
        <v>14</v>
      </c>
      <c r="B20" s="612"/>
      <c r="C20" s="613">
        <v>13</v>
      </c>
      <c r="D20" s="620" t="s">
        <v>863</v>
      </c>
      <c r="E20" s="621" t="s">
        <v>25</v>
      </c>
      <c r="F20" s="616">
        <f t="shared" si="0"/>
        <v>266981</v>
      </c>
      <c r="G20" s="617"/>
      <c r="H20" s="618">
        <v>6401</v>
      </c>
      <c r="I20" s="902">
        <f>215705+44000</f>
        <v>259705</v>
      </c>
      <c r="J20" s="910">
        <f>44875-44000</f>
        <v>875</v>
      </c>
    </row>
    <row r="21" spans="1:11" ht="49.5" customHeight="1">
      <c r="A21" s="1157">
        <v>15</v>
      </c>
      <c r="B21" s="612"/>
      <c r="C21" s="613">
        <v>14</v>
      </c>
      <c r="D21" s="363" t="s">
        <v>933</v>
      </c>
      <c r="E21" s="621" t="s">
        <v>25</v>
      </c>
      <c r="F21" s="616">
        <f t="shared" si="0"/>
        <v>199187</v>
      </c>
      <c r="G21" s="617"/>
      <c r="H21" s="618">
        <v>3810</v>
      </c>
      <c r="I21" s="902">
        <f>86052-435+109000</f>
        <v>194617</v>
      </c>
      <c r="J21" s="910">
        <f>109760-109000</f>
        <v>760</v>
      </c>
      <c r="K21" s="624"/>
    </row>
    <row r="22" spans="1:10" ht="33" customHeight="1">
      <c r="A22" s="1157">
        <v>16</v>
      </c>
      <c r="B22" s="612"/>
      <c r="C22" s="613">
        <v>15</v>
      </c>
      <c r="D22" s="363" t="s">
        <v>930</v>
      </c>
      <c r="E22" s="621" t="s">
        <v>25</v>
      </c>
      <c r="F22" s="616">
        <f t="shared" si="0"/>
        <v>47677</v>
      </c>
      <c r="G22" s="617"/>
      <c r="H22" s="618">
        <v>4000</v>
      </c>
      <c r="I22" s="902">
        <f>28738-170</f>
        <v>28568</v>
      </c>
      <c r="J22" s="910">
        <v>15109</v>
      </c>
    </row>
    <row r="23" spans="1:10" ht="18" customHeight="1">
      <c r="A23" s="1157">
        <v>17</v>
      </c>
      <c r="B23" s="612"/>
      <c r="C23" s="771">
        <v>16</v>
      </c>
      <c r="D23" s="620" t="s">
        <v>640</v>
      </c>
      <c r="E23" s="621" t="s">
        <v>25</v>
      </c>
      <c r="F23" s="616">
        <f t="shared" si="0"/>
        <v>50605</v>
      </c>
      <c r="G23" s="617"/>
      <c r="H23" s="618">
        <v>4000</v>
      </c>
      <c r="I23" s="902">
        <v>39537</v>
      </c>
      <c r="J23" s="910">
        <v>7068</v>
      </c>
    </row>
    <row r="24" spans="1:10" ht="18" customHeight="1">
      <c r="A24" s="1157">
        <v>18</v>
      </c>
      <c r="B24" s="612"/>
      <c r="C24" s="771">
        <v>17</v>
      </c>
      <c r="D24" s="620" t="s">
        <v>610</v>
      </c>
      <c r="E24" s="621" t="s">
        <v>25</v>
      </c>
      <c r="F24" s="616">
        <f t="shared" si="0"/>
        <v>79550</v>
      </c>
      <c r="G24" s="617"/>
      <c r="H24" s="618">
        <v>4000</v>
      </c>
      <c r="I24" s="902">
        <v>53492</v>
      </c>
      <c r="J24" s="910">
        <v>22058</v>
      </c>
    </row>
    <row r="25" spans="1:12" ht="33" customHeight="1">
      <c r="A25" s="1157">
        <v>19</v>
      </c>
      <c r="B25" s="612"/>
      <c r="C25" s="613">
        <v>18</v>
      </c>
      <c r="D25" s="1081" t="s">
        <v>931</v>
      </c>
      <c r="E25" s="621" t="s">
        <v>25</v>
      </c>
      <c r="F25" s="616">
        <f t="shared" si="0"/>
        <v>804913</v>
      </c>
      <c r="G25" s="617"/>
      <c r="H25" s="618">
        <v>6500</v>
      </c>
      <c r="I25" s="902">
        <f>781615-24602</f>
        <v>757013</v>
      </c>
      <c r="J25" s="910">
        <v>41400</v>
      </c>
      <c r="K25" s="624"/>
      <c r="L25" s="624"/>
    </row>
    <row r="26" spans="1:12" ht="18" customHeight="1">
      <c r="A26" s="1157">
        <v>20</v>
      </c>
      <c r="B26" s="612"/>
      <c r="C26" s="771">
        <v>19</v>
      </c>
      <c r="D26" s="620" t="s">
        <v>865</v>
      </c>
      <c r="E26" s="621" t="s">
        <v>25</v>
      </c>
      <c r="F26" s="616">
        <f t="shared" si="0"/>
        <v>282576</v>
      </c>
      <c r="G26" s="617">
        <v>6699</v>
      </c>
      <c r="H26" s="618"/>
      <c r="I26" s="902">
        <v>223100</v>
      </c>
      <c r="J26" s="910">
        <f>275877-223100</f>
        <v>52777</v>
      </c>
      <c r="K26" s="1082"/>
      <c r="L26" s="624"/>
    </row>
    <row r="27" spans="1:12" ht="33" customHeight="1">
      <c r="A27" s="1157">
        <v>21</v>
      </c>
      <c r="B27" s="612"/>
      <c r="C27" s="613">
        <v>20</v>
      </c>
      <c r="D27" s="1081" t="s">
        <v>932</v>
      </c>
      <c r="E27" s="621" t="s">
        <v>25</v>
      </c>
      <c r="F27" s="616">
        <f t="shared" si="0"/>
        <v>172115</v>
      </c>
      <c r="G27" s="617">
        <v>6541</v>
      </c>
      <c r="H27" s="618"/>
      <c r="I27" s="902">
        <f>134273-3632</f>
        <v>130641</v>
      </c>
      <c r="J27" s="910">
        <v>34933</v>
      </c>
      <c r="K27" s="1082"/>
      <c r="L27" s="624"/>
    </row>
    <row r="28" spans="1:10" ht="33" customHeight="1">
      <c r="A28" s="1157">
        <v>22</v>
      </c>
      <c r="B28" s="612"/>
      <c r="C28" s="613">
        <v>21</v>
      </c>
      <c r="D28" s="620" t="s">
        <v>866</v>
      </c>
      <c r="E28" s="621" t="s">
        <v>25</v>
      </c>
      <c r="F28" s="616">
        <f t="shared" si="0"/>
        <v>176564</v>
      </c>
      <c r="G28" s="617"/>
      <c r="H28" s="618"/>
      <c r="I28" s="902">
        <v>147420</v>
      </c>
      <c r="J28" s="910">
        <v>29144</v>
      </c>
    </row>
    <row r="29" spans="1:10" ht="33" customHeight="1">
      <c r="A29" s="1157">
        <v>23</v>
      </c>
      <c r="B29" s="612"/>
      <c r="C29" s="613">
        <v>22</v>
      </c>
      <c r="D29" s="620" t="s">
        <v>867</v>
      </c>
      <c r="E29" s="621" t="s">
        <v>25</v>
      </c>
      <c r="F29" s="616">
        <f t="shared" si="0"/>
        <v>76700</v>
      </c>
      <c r="G29" s="617"/>
      <c r="H29" s="618"/>
      <c r="I29" s="902">
        <v>76700</v>
      </c>
      <c r="J29" s="910"/>
    </row>
    <row r="30" spans="1:10" ht="18" customHeight="1">
      <c r="A30" s="1157">
        <v>24</v>
      </c>
      <c r="B30" s="612"/>
      <c r="C30" s="771">
        <v>23</v>
      </c>
      <c r="D30" s="620" t="s">
        <v>608</v>
      </c>
      <c r="E30" s="621" t="s">
        <v>25</v>
      </c>
      <c r="F30" s="616">
        <f t="shared" si="0"/>
        <v>2003</v>
      </c>
      <c r="G30" s="617"/>
      <c r="H30" s="618"/>
      <c r="I30" s="902">
        <v>2003</v>
      </c>
      <c r="J30" s="910"/>
    </row>
    <row r="31" spans="1:10" ht="18" customHeight="1">
      <c r="A31" s="1157">
        <v>25</v>
      </c>
      <c r="B31" s="612"/>
      <c r="C31" s="771">
        <v>24</v>
      </c>
      <c r="D31" s="620" t="s">
        <v>868</v>
      </c>
      <c r="E31" s="621" t="s">
        <v>25</v>
      </c>
      <c r="F31" s="616">
        <f t="shared" si="0"/>
        <v>2500</v>
      </c>
      <c r="G31" s="617"/>
      <c r="H31" s="618"/>
      <c r="I31" s="902">
        <v>2500</v>
      </c>
      <c r="J31" s="910"/>
    </row>
    <row r="32" spans="1:11" ht="33" customHeight="1">
      <c r="A32" s="1157">
        <v>26</v>
      </c>
      <c r="B32" s="612"/>
      <c r="C32" s="613">
        <v>25</v>
      </c>
      <c r="D32" s="620" t="s">
        <v>785</v>
      </c>
      <c r="E32" s="621" t="s">
        <v>25</v>
      </c>
      <c r="F32" s="616">
        <f>G32+H32+I32+J32</f>
        <v>1351384</v>
      </c>
      <c r="G32" s="617"/>
      <c r="H32" s="618">
        <v>28000</v>
      </c>
      <c r="I32" s="902">
        <v>530299</v>
      </c>
      <c r="J32" s="910">
        <v>793085</v>
      </c>
      <c r="K32" s="986"/>
    </row>
    <row r="33" spans="1:10" ht="18" customHeight="1">
      <c r="A33" s="1157">
        <v>27</v>
      </c>
      <c r="B33" s="612"/>
      <c r="C33" s="771">
        <v>26</v>
      </c>
      <c r="D33" s="620" t="s">
        <v>869</v>
      </c>
      <c r="E33" s="621" t="s">
        <v>25</v>
      </c>
      <c r="F33" s="616">
        <f t="shared" si="0"/>
        <v>19547</v>
      </c>
      <c r="G33" s="617"/>
      <c r="H33" s="618"/>
      <c r="I33" s="902">
        <v>6859</v>
      </c>
      <c r="J33" s="910">
        <v>12688</v>
      </c>
    </row>
    <row r="34" spans="1:10" ht="19.5" customHeight="1">
      <c r="A34" s="1157">
        <v>28</v>
      </c>
      <c r="B34" s="612"/>
      <c r="C34" s="613">
        <v>27</v>
      </c>
      <c r="D34" s="1177" t="s">
        <v>561</v>
      </c>
      <c r="E34" s="621" t="s">
        <v>25</v>
      </c>
      <c r="F34" s="616">
        <f t="shared" si="0"/>
        <v>5834</v>
      </c>
      <c r="G34" s="617">
        <v>241</v>
      </c>
      <c r="H34" s="618">
        <v>1663</v>
      </c>
      <c r="I34" s="902">
        <v>3930</v>
      </c>
      <c r="J34" s="910"/>
    </row>
    <row r="35" spans="1:10" ht="18" customHeight="1">
      <c r="A35" s="1157">
        <v>29</v>
      </c>
      <c r="B35" s="612"/>
      <c r="C35" s="771">
        <v>28</v>
      </c>
      <c r="D35" s="620" t="s">
        <v>616</v>
      </c>
      <c r="E35" s="621" t="s">
        <v>25</v>
      </c>
      <c r="F35" s="616">
        <f t="shared" si="0"/>
        <v>12789</v>
      </c>
      <c r="G35" s="617"/>
      <c r="H35" s="618">
        <v>7345</v>
      </c>
      <c r="I35" s="902">
        <v>5444</v>
      </c>
      <c r="J35" s="910"/>
    </row>
    <row r="36" spans="1:20" ht="19.5" customHeight="1">
      <c r="A36" s="1157">
        <v>30</v>
      </c>
      <c r="B36" s="612"/>
      <c r="C36" s="613">
        <v>29</v>
      </c>
      <c r="D36" s="1177" t="s">
        <v>617</v>
      </c>
      <c r="E36" s="621" t="s">
        <v>25</v>
      </c>
      <c r="F36" s="616">
        <f t="shared" si="0"/>
        <v>4792</v>
      </c>
      <c r="G36" s="617">
        <v>0</v>
      </c>
      <c r="H36" s="618"/>
      <c r="I36" s="902">
        <v>4792</v>
      </c>
      <c r="J36" s="910"/>
      <c r="K36" s="624"/>
      <c r="L36" s="624"/>
      <c r="M36" s="624"/>
      <c r="N36" s="624"/>
      <c r="O36" s="624"/>
      <c r="P36" s="624"/>
      <c r="Q36" s="624"/>
      <c r="R36" s="624"/>
      <c r="S36" s="624"/>
      <c r="T36" s="624"/>
    </row>
    <row r="37" spans="1:10" ht="18" customHeight="1">
      <c r="A37" s="1157">
        <v>31</v>
      </c>
      <c r="B37" s="612"/>
      <c r="C37" s="771">
        <v>30</v>
      </c>
      <c r="D37" s="620" t="s">
        <v>598</v>
      </c>
      <c r="E37" s="621" t="s">
        <v>25</v>
      </c>
      <c r="F37" s="616">
        <f t="shared" si="0"/>
        <v>12992080</v>
      </c>
      <c r="G37" s="617">
        <v>0</v>
      </c>
      <c r="H37" s="618">
        <v>565913</v>
      </c>
      <c r="I37" s="902">
        <v>4114047</v>
      </c>
      <c r="J37" s="910">
        <f>4550000+3762120</f>
        <v>8312120</v>
      </c>
    </row>
    <row r="38" spans="1:10" ht="33" customHeight="1">
      <c r="A38" s="1157">
        <v>32</v>
      </c>
      <c r="B38" s="612"/>
      <c r="C38" s="613">
        <v>31</v>
      </c>
      <c r="D38" s="620" t="s">
        <v>619</v>
      </c>
      <c r="E38" s="621" t="s">
        <v>25</v>
      </c>
      <c r="F38" s="616">
        <f t="shared" si="0"/>
        <v>1281846</v>
      </c>
      <c r="G38" s="617">
        <v>11938</v>
      </c>
      <c r="H38" s="618">
        <v>1269908</v>
      </c>
      <c r="I38" s="902"/>
      <c r="J38" s="910"/>
    </row>
    <row r="39" spans="1:10" ht="18" customHeight="1">
      <c r="A39" s="1157">
        <v>33</v>
      </c>
      <c r="B39" s="612"/>
      <c r="C39" s="771">
        <v>32</v>
      </c>
      <c r="D39" s="620" t="s">
        <v>928</v>
      </c>
      <c r="E39" s="621" t="s">
        <v>25</v>
      </c>
      <c r="F39" s="616">
        <f t="shared" si="0"/>
        <v>249500</v>
      </c>
      <c r="G39" s="617"/>
      <c r="H39" s="618">
        <v>149500</v>
      </c>
      <c r="I39" s="902">
        <v>100000</v>
      </c>
      <c r="J39" s="910"/>
    </row>
    <row r="40" spans="1:10" ht="49.5">
      <c r="A40" s="1157">
        <v>34</v>
      </c>
      <c r="B40" s="612"/>
      <c r="C40" s="613">
        <v>33</v>
      </c>
      <c r="D40" s="620" t="s">
        <v>620</v>
      </c>
      <c r="E40" s="621" t="s">
        <v>25</v>
      </c>
      <c r="F40" s="616">
        <f>G40+H40+I40+J40</f>
        <v>1389103</v>
      </c>
      <c r="G40" s="617">
        <v>0</v>
      </c>
      <c r="H40" s="618">
        <v>7043</v>
      </c>
      <c r="I40" s="902">
        <v>754957</v>
      </c>
      <c r="J40" s="910">
        <v>627103</v>
      </c>
    </row>
    <row r="41" spans="1:10" ht="18" customHeight="1">
      <c r="A41" s="1157">
        <v>35</v>
      </c>
      <c r="B41" s="612"/>
      <c r="C41" s="771">
        <v>34</v>
      </c>
      <c r="D41" s="620" t="s">
        <v>779</v>
      </c>
      <c r="E41" s="621" t="s">
        <v>25</v>
      </c>
      <c r="F41" s="616">
        <f>G41+H41+I41+J41</f>
        <v>76282</v>
      </c>
      <c r="G41" s="617"/>
      <c r="H41" s="618">
        <v>10737</v>
      </c>
      <c r="I41" s="902">
        <v>65545</v>
      </c>
      <c r="J41" s="910"/>
    </row>
    <row r="42" spans="1:10" ht="33" customHeight="1">
      <c r="A42" s="1157">
        <v>36</v>
      </c>
      <c r="B42" s="612"/>
      <c r="C42" s="613">
        <v>35</v>
      </c>
      <c r="D42" s="620" t="s">
        <v>870</v>
      </c>
      <c r="E42" s="621" t="s">
        <v>25</v>
      </c>
      <c r="F42" s="616">
        <f>G42+H42+I42+J42</f>
        <v>3000</v>
      </c>
      <c r="G42" s="617"/>
      <c r="H42" s="618"/>
      <c r="I42" s="902">
        <v>3000</v>
      </c>
      <c r="J42" s="910"/>
    </row>
    <row r="43" spans="1:10" ht="18" customHeight="1">
      <c r="A43" s="1157">
        <v>37</v>
      </c>
      <c r="B43" s="612"/>
      <c r="C43" s="771">
        <v>36</v>
      </c>
      <c r="D43" s="620" t="s">
        <v>871</v>
      </c>
      <c r="E43" s="621" t="s">
        <v>25</v>
      </c>
      <c r="F43" s="616">
        <f t="shared" si="0"/>
        <v>50000</v>
      </c>
      <c r="G43" s="616"/>
      <c r="H43" s="618"/>
      <c r="I43" s="618">
        <v>50000</v>
      </c>
      <c r="J43" s="910"/>
    </row>
    <row r="44" spans="1:10" ht="33" customHeight="1">
      <c r="A44" s="1157">
        <v>38</v>
      </c>
      <c r="B44" s="612"/>
      <c r="C44" s="613">
        <v>37</v>
      </c>
      <c r="D44" s="620" t="s">
        <v>624</v>
      </c>
      <c r="E44" s="621" t="s">
        <v>25</v>
      </c>
      <c r="F44" s="616">
        <f t="shared" si="0"/>
        <v>100000</v>
      </c>
      <c r="G44" s="616">
        <v>0</v>
      </c>
      <c r="H44" s="618">
        <v>45000</v>
      </c>
      <c r="I44" s="618">
        <v>55000</v>
      </c>
      <c r="J44" s="910"/>
    </row>
    <row r="45" spans="1:10" ht="18" customHeight="1">
      <c r="A45" s="1157">
        <v>39</v>
      </c>
      <c r="B45" s="612"/>
      <c r="C45" s="771">
        <v>38</v>
      </c>
      <c r="D45" s="620" t="s">
        <v>872</v>
      </c>
      <c r="E45" s="621" t="s">
        <v>25</v>
      </c>
      <c r="F45" s="616">
        <f t="shared" si="0"/>
        <v>4500</v>
      </c>
      <c r="G45" s="616"/>
      <c r="H45" s="618"/>
      <c r="I45" s="618">
        <v>4500</v>
      </c>
      <c r="J45" s="910"/>
    </row>
    <row r="46" spans="1:10" ht="18" customHeight="1">
      <c r="A46" s="1157">
        <v>40</v>
      </c>
      <c r="B46" s="612"/>
      <c r="C46" s="771">
        <v>39</v>
      </c>
      <c r="D46" s="620" t="s">
        <v>873</v>
      </c>
      <c r="E46" s="621" t="s">
        <v>25</v>
      </c>
      <c r="F46" s="616">
        <f t="shared" si="0"/>
        <v>2000</v>
      </c>
      <c r="G46" s="616"/>
      <c r="H46" s="618"/>
      <c r="I46" s="618">
        <v>2000</v>
      </c>
      <c r="J46" s="910"/>
    </row>
    <row r="47" spans="1:10" ht="33" customHeight="1">
      <c r="A47" s="1157">
        <v>41</v>
      </c>
      <c r="B47" s="612"/>
      <c r="C47" s="613">
        <v>40</v>
      </c>
      <c r="D47" s="620" t="s">
        <v>874</v>
      </c>
      <c r="E47" s="621" t="s">
        <v>25</v>
      </c>
      <c r="F47" s="616">
        <f t="shared" si="0"/>
        <v>2000</v>
      </c>
      <c r="G47" s="616"/>
      <c r="H47" s="618"/>
      <c r="I47" s="618">
        <v>2000</v>
      </c>
      <c r="J47" s="910"/>
    </row>
    <row r="48" spans="1:10" ht="33" customHeight="1">
      <c r="A48" s="1157">
        <v>42</v>
      </c>
      <c r="B48" s="612"/>
      <c r="C48" s="613">
        <v>41</v>
      </c>
      <c r="D48" s="620" t="s">
        <v>875</v>
      </c>
      <c r="E48" s="621" t="s">
        <v>25</v>
      </c>
      <c r="F48" s="616">
        <f t="shared" si="0"/>
        <v>22500</v>
      </c>
      <c r="G48" s="616"/>
      <c r="H48" s="618"/>
      <c r="I48" s="618">
        <v>22500</v>
      </c>
      <c r="J48" s="910"/>
    </row>
    <row r="49" spans="1:10" ht="33" customHeight="1">
      <c r="A49" s="1157">
        <v>43</v>
      </c>
      <c r="B49" s="612"/>
      <c r="C49" s="613">
        <v>42</v>
      </c>
      <c r="D49" s="620" t="s">
        <v>876</v>
      </c>
      <c r="E49" s="621" t="s">
        <v>25</v>
      </c>
      <c r="F49" s="616">
        <f t="shared" si="0"/>
        <v>3400</v>
      </c>
      <c r="G49" s="616"/>
      <c r="H49" s="618"/>
      <c r="I49" s="618">
        <v>3400</v>
      </c>
      <c r="J49" s="910"/>
    </row>
    <row r="50" spans="1:10" ht="18" customHeight="1">
      <c r="A50" s="1157">
        <v>44</v>
      </c>
      <c r="B50" s="612"/>
      <c r="C50" s="771">
        <v>43</v>
      </c>
      <c r="D50" s="620" t="s">
        <v>877</v>
      </c>
      <c r="E50" s="621" t="s">
        <v>25</v>
      </c>
      <c r="F50" s="616">
        <f t="shared" si="0"/>
        <v>16200</v>
      </c>
      <c r="G50" s="616"/>
      <c r="H50" s="618"/>
      <c r="I50" s="618">
        <v>16200</v>
      </c>
      <c r="J50" s="910"/>
    </row>
    <row r="51" spans="1:10" ht="18" customHeight="1">
      <c r="A51" s="1157">
        <v>45</v>
      </c>
      <c r="B51" s="612"/>
      <c r="C51" s="771">
        <v>44</v>
      </c>
      <c r="D51" s="620" t="s">
        <v>878</v>
      </c>
      <c r="E51" s="621" t="s">
        <v>25</v>
      </c>
      <c r="F51" s="616">
        <f t="shared" si="0"/>
        <v>3000</v>
      </c>
      <c r="G51" s="616"/>
      <c r="H51" s="618"/>
      <c r="I51" s="618">
        <v>3000</v>
      </c>
      <c r="J51" s="910"/>
    </row>
    <row r="52" spans="1:10" ht="18" customHeight="1">
      <c r="A52" s="1157">
        <v>46</v>
      </c>
      <c r="B52" s="612"/>
      <c r="C52" s="771">
        <v>45</v>
      </c>
      <c r="D52" s="620" t="s">
        <v>879</v>
      </c>
      <c r="E52" s="621" t="s">
        <v>25</v>
      </c>
      <c r="F52" s="616">
        <f t="shared" si="0"/>
        <v>2290</v>
      </c>
      <c r="G52" s="616"/>
      <c r="H52" s="618">
        <v>290</v>
      </c>
      <c r="I52" s="618">
        <v>2000</v>
      </c>
      <c r="J52" s="910"/>
    </row>
    <row r="53" spans="1:10" ht="18" customHeight="1">
      <c r="A53" s="1157">
        <v>47</v>
      </c>
      <c r="B53" s="612"/>
      <c r="C53" s="771">
        <v>46</v>
      </c>
      <c r="D53" s="620" t="s">
        <v>880</v>
      </c>
      <c r="E53" s="621" t="s">
        <v>25</v>
      </c>
      <c r="F53" s="616">
        <f t="shared" si="0"/>
        <v>4000</v>
      </c>
      <c r="G53" s="616"/>
      <c r="H53" s="618"/>
      <c r="I53" s="618">
        <v>4000</v>
      </c>
      <c r="J53" s="910"/>
    </row>
    <row r="54" spans="1:10" ht="18" customHeight="1">
      <c r="A54" s="1157">
        <v>48</v>
      </c>
      <c r="B54" s="612"/>
      <c r="C54" s="771">
        <v>47</v>
      </c>
      <c r="D54" s="620" t="s">
        <v>881</v>
      </c>
      <c r="E54" s="621" t="s">
        <v>25</v>
      </c>
      <c r="F54" s="616">
        <f t="shared" si="0"/>
        <v>3000</v>
      </c>
      <c r="G54" s="616"/>
      <c r="H54" s="618"/>
      <c r="I54" s="618">
        <v>3000</v>
      </c>
      <c r="J54" s="910"/>
    </row>
    <row r="55" spans="1:10" ht="18" customHeight="1">
      <c r="A55" s="1157">
        <v>49</v>
      </c>
      <c r="B55" s="612"/>
      <c r="C55" s="771">
        <v>48</v>
      </c>
      <c r="D55" s="622" t="s">
        <v>641</v>
      </c>
      <c r="E55" s="623" t="s">
        <v>25</v>
      </c>
      <c r="F55" s="616">
        <f aca="true" t="shared" si="1" ref="F55:F85">G55+H55+I55+J55</f>
        <v>71393</v>
      </c>
      <c r="G55" s="617">
        <v>0</v>
      </c>
      <c r="H55" s="618">
        <v>45593</v>
      </c>
      <c r="I55" s="618">
        <v>25800</v>
      </c>
      <c r="J55" s="910"/>
    </row>
    <row r="56" spans="1:10" ht="18" customHeight="1">
      <c r="A56" s="1157">
        <v>50</v>
      </c>
      <c r="B56" s="612"/>
      <c r="C56" s="771">
        <v>49</v>
      </c>
      <c r="D56" s="622" t="s">
        <v>882</v>
      </c>
      <c r="E56" s="623" t="s">
        <v>25</v>
      </c>
      <c r="F56" s="616">
        <f t="shared" si="1"/>
        <v>45000</v>
      </c>
      <c r="G56" s="617"/>
      <c r="H56" s="618"/>
      <c r="I56" s="618">
        <v>45000</v>
      </c>
      <c r="J56" s="910"/>
    </row>
    <row r="57" spans="1:10" ht="33" customHeight="1">
      <c r="A57" s="1157">
        <v>51</v>
      </c>
      <c r="B57" s="612"/>
      <c r="C57" s="613">
        <v>50</v>
      </c>
      <c r="D57" s="620" t="s">
        <v>626</v>
      </c>
      <c r="E57" s="621" t="s">
        <v>24</v>
      </c>
      <c r="F57" s="616">
        <f>G57+H57+I57+J57</f>
        <v>45924</v>
      </c>
      <c r="G57" s="616">
        <v>9924</v>
      </c>
      <c r="H57" s="618">
        <v>20000</v>
      </c>
      <c r="I57" s="618">
        <v>16000</v>
      </c>
      <c r="J57" s="910"/>
    </row>
    <row r="58" spans="1:10" ht="18" customHeight="1">
      <c r="A58" s="1157">
        <v>52</v>
      </c>
      <c r="B58" s="612"/>
      <c r="C58" s="771">
        <v>51</v>
      </c>
      <c r="D58" s="620" t="s">
        <v>883</v>
      </c>
      <c r="E58" s="621" t="s">
        <v>25</v>
      </c>
      <c r="F58" s="616">
        <f>G58+H58+I58+J58</f>
        <v>28000</v>
      </c>
      <c r="G58" s="616"/>
      <c r="H58" s="618"/>
      <c r="I58" s="618">
        <v>28000</v>
      </c>
      <c r="J58" s="910"/>
    </row>
    <row r="59" spans="1:10" ht="18" customHeight="1">
      <c r="A59" s="1157">
        <v>53</v>
      </c>
      <c r="B59" s="612"/>
      <c r="C59" s="771">
        <v>52</v>
      </c>
      <c r="D59" s="620" t="s">
        <v>884</v>
      </c>
      <c r="E59" s="621" t="s">
        <v>25</v>
      </c>
      <c r="F59" s="616">
        <f>G59+H59+I59+J59</f>
        <v>15000</v>
      </c>
      <c r="G59" s="616"/>
      <c r="H59" s="618"/>
      <c r="I59" s="618">
        <v>15000</v>
      </c>
      <c r="J59" s="910"/>
    </row>
    <row r="60" spans="1:248" ht="18" customHeight="1">
      <c r="A60" s="1157">
        <v>54</v>
      </c>
      <c r="B60" s="612"/>
      <c r="C60" s="771">
        <v>53</v>
      </c>
      <c r="D60" s="625" t="s">
        <v>516</v>
      </c>
      <c r="E60" s="615" t="s">
        <v>25</v>
      </c>
      <c r="F60" s="616">
        <f t="shared" si="1"/>
        <v>3420</v>
      </c>
      <c r="G60" s="617">
        <v>3210</v>
      </c>
      <c r="H60" s="618">
        <v>110</v>
      </c>
      <c r="I60" s="618">
        <v>100</v>
      </c>
      <c r="J60" s="910"/>
      <c r="K60" s="624"/>
      <c r="L60" s="624"/>
      <c r="M60" s="624"/>
      <c r="N60" s="624"/>
      <c r="O60" s="624"/>
      <c r="P60" s="624"/>
      <c r="Q60" s="624"/>
      <c r="R60" s="624"/>
      <c r="S60" s="624"/>
      <c r="T60" s="624"/>
      <c r="U60" s="624"/>
      <c r="V60" s="624"/>
      <c r="W60" s="624"/>
      <c r="X60" s="624"/>
      <c r="Y60" s="624"/>
      <c r="Z60" s="624"/>
      <c r="AA60" s="624"/>
      <c r="AB60" s="624"/>
      <c r="AC60" s="624"/>
      <c r="AD60" s="624"/>
      <c r="AE60" s="624"/>
      <c r="AF60" s="624"/>
      <c r="AG60" s="624"/>
      <c r="AH60" s="624"/>
      <c r="AI60" s="624"/>
      <c r="AJ60" s="624"/>
      <c r="AK60" s="624"/>
      <c r="AL60" s="624"/>
      <c r="AM60" s="624"/>
      <c r="AN60" s="624"/>
      <c r="AO60" s="624"/>
      <c r="AP60" s="624"/>
      <c r="AQ60" s="624"/>
      <c r="AR60" s="624"/>
      <c r="AS60" s="624"/>
      <c r="AT60" s="624"/>
      <c r="AU60" s="624"/>
      <c r="AV60" s="624"/>
      <c r="AW60" s="624"/>
      <c r="AX60" s="624"/>
      <c r="AY60" s="624"/>
      <c r="AZ60" s="624"/>
      <c r="BA60" s="624"/>
      <c r="BB60" s="624"/>
      <c r="BC60" s="624"/>
      <c r="BD60" s="624"/>
      <c r="BE60" s="624"/>
      <c r="BF60" s="624"/>
      <c r="BG60" s="624"/>
      <c r="BH60" s="624"/>
      <c r="BI60" s="624"/>
      <c r="BJ60" s="624"/>
      <c r="BK60" s="624"/>
      <c r="BL60" s="624"/>
      <c r="BM60" s="624"/>
      <c r="BN60" s="624"/>
      <c r="BO60" s="624"/>
      <c r="BP60" s="624"/>
      <c r="BQ60" s="624"/>
      <c r="BR60" s="624"/>
      <c r="BS60" s="624"/>
      <c r="BT60" s="624"/>
      <c r="BU60" s="624"/>
      <c r="BV60" s="624"/>
      <c r="BW60" s="624"/>
      <c r="BX60" s="624"/>
      <c r="BY60" s="624"/>
      <c r="BZ60" s="624"/>
      <c r="CA60" s="624"/>
      <c r="CB60" s="624"/>
      <c r="CC60" s="624"/>
      <c r="CD60" s="624"/>
      <c r="CE60" s="624"/>
      <c r="CF60" s="624"/>
      <c r="CG60" s="624"/>
      <c r="CH60" s="624"/>
      <c r="CI60" s="624"/>
      <c r="CJ60" s="624"/>
      <c r="CK60" s="624"/>
      <c r="CL60" s="624"/>
      <c r="CM60" s="624"/>
      <c r="CN60" s="624"/>
      <c r="CO60" s="624"/>
      <c r="CP60" s="624"/>
      <c r="CQ60" s="624"/>
      <c r="CR60" s="624"/>
      <c r="CS60" s="624"/>
      <c r="CT60" s="624"/>
      <c r="CU60" s="624"/>
      <c r="CV60" s="624"/>
      <c r="CW60" s="624"/>
      <c r="CX60" s="624"/>
      <c r="CY60" s="624"/>
      <c r="CZ60" s="624"/>
      <c r="DA60" s="624"/>
      <c r="DB60" s="624"/>
      <c r="DC60" s="624"/>
      <c r="DD60" s="624"/>
      <c r="DE60" s="624"/>
      <c r="DF60" s="624"/>
      <c r="DG60" s="624"/>
      <c r="DH60" s="624"/>
      <c r="DI60" s="624"/>
      <c r="DJ60" s="624"/>
      <c r="DK60" s="624"/>
      <c r="DL60" s="624"/>
      <c r="DM60" s="624"/>
      <c r="DN60" s="624"/>
      <c r="DO60" s="624"/>
      <c r="DP60" s="624"/>
      <c r="DQ60" s="624"/>
      <c r="DR60" s="624"/>
      <c r="DS60" s="624"/>
      <c r="DT60" s="624"/>
      <c r="DU60" s="624"/>
      <c r="DV60" s="624"/>
      <c r="DW60" s="624"/>
      <c r="DX60" s="624"/>
      <c r="DY60" s="624"/>
      <c r="DZ60" s="624"/>
      <c r="EA60" s="624"/>
      <c r="EB60" s="624"/>
      <c r="EC60" s="624"/>
      <c r="ED60" s="624"/>
      <c r="EE60" s="624"/>
      <c r="EF60" s="624"/>
      <c r="EG60" s="624"/>
      <c r="EH60" s="624"/>
      <c r="EI60" s="624"/>
      <c r="EJ60" s="624"/>
      <c r="EK60" s="624"/>
      <c r="EL60" s="624"/>
      <c r="EM60" s="624"/>
      <c r="EN60" s="624"/>
      <c r="EO60" s="624"/>
      <c r="EP60" s="624"/>
      <c r="EQ60" s="624"/>
      <c r="ER60" s="624"/>
      <c r="ES60" s="624"/>
      <c r="ET60" s="624"/>
      <c r="EU60" s="624"/>
      <c r="EV60" s="624"/>
      <c r="EW60" s="624"/>
      <c r="EX60" s="624"/>
      <c r="EY60" s="624"/>
      <c r="EZ60" s="624"/>
      <c r="FA60" s="624"/>
      <c r="FB60" s="624"/>
      <c r="FC60" s="624"/>
      <c r="FD60" s="624"/>
      <c r="FE60" s="624"/>
      <c r="FF60" s="624"/>
      <c r="FG60" s="624"/>
      <c r="FH60" s="624"/>
      <c r="FI60" s="624"/>
      <c r="FJ60" s="624"/>
      <c r="FK60" s="624"/>
      <c r="FL60" s="624"/>
      <c r="FM60" s="624"/>
      <c r="FN60" s="624"/>
      <c r="FO60" s="624"/>
      <c r="FP60" s="624"/>
      <c r="FQ60" s="624"/>
      <c r="FR60" s="624"/>
      <c r="FS60" s="624"/>
      <c r="FT60" s="624"/>
      <c r="FU60" s="624"/>
      <c r="FV60" s="624"/>
      <c r="FW60" s="624"/>
      <c r="FX60" s="624"/>
      <c r="FY60" s="624"/>
      <c r="FZ60" s="624"/>
      <c r="GA60" s="624"/>
      <c r="GB60" s="624"/>
      <c r="GC60" s="624"/>
      <c r="GD60" s="624"/>
      <c r="GE60" s="624"/>
      <c r="GF60" s="624"/>
      <c r="GG60" s="624"/>
      <c r="GH60" s="624"/>
      <c r="GI60" s="624"/>
      <c r="GJ60" s="624"/>
      <c r="GK60" s="624"/>
      <c r="GL60" s="624"/>
      <c r="GM60" s="624"/>
      <c r="GN60" s="624"/>
      <c r="GO60" s="624"/>
      <c r="GP60" s="624"/>
      <c r="GQ60" s="624"/>
      <c r="GR60" s="624"/>
      <c r="GS60" s="624"/>
      <c r="GT60" s="624"/>
      <c r="GU60" s="624"/>
      <c r="GV60" s="624"/>
      <c r="GW60" s="624"/>
      <c r="GX60" s="624"/>
      <c r="GY60" s="624"/>
      <c r="GZ60" s="624"/>
      <c r="HA60" s="624"/>
      <c r="HB60" s="624"/>
      <c r="HC60" s="624"/>
      <c r="HD60" s="624"/>
      <c r="HE60" s="624"/>
      <c r="HF60" s="624"/>
      <c r="HG60" s="624"/>
      <c r="HH60" s="624"/>
      <c r="HI60" s="624"/>
      <c r="HJ60" s="624"/>
      <c r="HK60" s="624"/>
      <c r="HL60" s="624"/>
      <c r="HM60" s="624"/>
      <c r="HN60" s="624"/>
      <c r="HO60" s="624"/>
      <c r="HP60" s="624"/>
      <c r="HQ60" s="624"/>
      <c r="HR60" s="624"/>
      <c r="HS60" s="624"/>
      <c r="HT60" s="624"/>
      <c r="HU60" s="624"/>
      <c r="HV60" s="624"/>
      <c r="HW60" s="624"/>
      <c r="HX60" s="624"/>
      <c r="HY60" s="624"/>
      <c r="HZ60" s="624"/>
      <c r="IA60" s="624"/>
      <c r="IB60" s="624"/>
      <c r="IC60" s="624"/>
      <c r="ID60" s="624"/>
      <c r="IE60" s="624"/>
      <c r="IF60" s="624"/>
      <c r="IG60" s="624"/>
      <c r="IH60" s="624"/>
      <c r="II60" s="624"/>
      <c r="IJ60" s="624"/>
      <c r="IK60" s="624"/>
      <c r="IL60" s="624"/>
      <c r="IM60" s="624"/>
      <c r="IN60" s="624"/>
    </row>
    <row r="61" spans="1:248" ht="18" customHeight="1">
      <c r="A61" s="1157">
        <v>55</v>
      </c>
      <c r="B61" s="612"/>
      <c r="C61" s="771">
        <v>54</v>
      </c>
      <c r="D61" s="625" t="s">
        <v>517</v>
      </c>
      <c r="E61" s="615" t="s">
        <v>25</v>
      </c>
      <c r="F61" s="616">
        <f t="shared" si="1"/>
        <v>142880</v>
      </c>
      <c r="G61" s="617">
        <v>84090</v>
      </c>
      <c r="H61" s="618">
        <v>35890</v>
      </c>
      <c r="I61" s="618">
        <v>22900</v>
      </c>
      <c r="J61" s="910"/>
      <c r="K61" s="624"/>
      <c r="L61" s="624"/>
      <c r="M61" s="624"/>
      <c r="N61" s="624"/>
      <c r="O61" s="624"/>
      <c r="P61" s="624"/>
      <c r="Q61" s="624"/>
      <c r="R61" s="624"/>
      <c r="S61" s="624"/>
      <c r="T61" s="624"/>
      <c r="U61" s="624"/>
      <c r="V61" s="624"/>
      <c r="W61" s="624"/>
      <c r="X61" s="624"/>
      <c r="Y61" s="624"/>
      <c r="Z61" s="624"/>
      <c r="AA61" s="624"/>
      <c r="AB61" s="624"/>
      <c r="AC61" s="624"/>
      <c r="AD61" s="624"/>
      <c r="AE61" s="624"/>
      <c r="AF61" s="624"/>
      <c r="AG61" s="624"/>
      <c r="AH61" s="624"/>
      <c r="AI61" s="624"/>
      <c r="AJ61" s="624"/>
      <c r="AK61" s="624"/>
      <c r="AL61" s="624"/>
      <c r="AM61" s="624"/>
      <c r="AN61" s="624"/>
      <c r="AO61" s="624"/>
      <c r="AP61" s="624"/>
      <c r="AQ61" s="624"/>
      <c r="AR61" s="624"/>
      <c r="AS61" s="624"/>
      <c r="AT61" s="624"/>
      <c r="AU61" s="624"/>
      <c r="AV61" s="624"/>
      <c r="AW61" s="624"/>
      <c r="AX61" s="624"/>
      <c r="AY61" s="624"/>
      <c r="AZ61" s="624"/>
      <c r="BA61" s="624"/>
      <c r="BB61" s="624"/>
      <c r="BC61" s="624"/>
      <c r="BD61" s="624"/>
      <c r="BE61" s="624"/>
      <c r="BF61" s="624"/>
      <c r="BG61" s="624"/>
      <c r="BH61" s="624"/>
      <c r="BI61" s="624"/>
      <c r="BJ61" s="624"/>
      <c r="BK61" s="624"/>
      <c r="BL61" s="624"/>
      <c r="BM61" s="624"/>
      <c r="BN61" s="624"/>
      <c r="BO61" s="624"/>
      <c r="BP61" s="624"/>
      <c r="BQ61" s="624"/>
      <c r="BR61" s="624"/>
      <c r="BS61" s="624"/>
      <c r="BT61" s="624"/>
      <c r="BU61" s="624"/>
      <c r="BV61" s="624"/>
      <c r="BW61" s="624"/>
      <c r="BX61" s="624"/>
      <c r="BY61" s="624"/>
      <c r="BZ61" s="624"/>
      <c r="CA61" s="624"/>
      <c r="CB61" s="624"/>
      <c r="CC61" s="624"/>
      <c r="CD61" s="624"/>
      <c r="CE61" s="624"/>
      <c r="CF61" s="624"/>
      <c r="CG61" s="624"/>
      <c r="CH61" s="624"/>
      <c r="CI61" s="624"/>
      <c r="CJ61" s="624"/>
      <c r="CK61" s="624"/>
      <c r="CL61" s="624"/>
      <c r="CM61" s="624"/>
      <c r="CN61" s="624"/>
      <c r="CO61" s="624"/>
      <c r="CP61" s="624"/>
      <c r="CQ61" s="624"/>
      <c r="CR61" s="624"/>
      <c r="CS61" s="624"/>
      <c r="CT61" s="624"/>
      <c r="CU61" s="624"/>
      <c r="CV61" s="624"/>
      <c r="CW61" s="624"/>
      <c r="CX61" s="624"/>
      <c r="CY61" s="624"/>
      <c r="CZ61" s="624"/>
      <c r="DA61" s="624"/>
      <c r="DB61" s="624"/>
      <c r="DC61" s="624"/>
      <c r="DD61" s="624"/>
      <c r="DE61" s="624"/>
      <c r="DF61" s="624"/>
      <c r="DG61" s="624"/>
      <c r="DH61" s="624"/>
      <c r="DI61" s="624"/>
      <c r="DJ61" s="624"/>
      <c r="DK61" s="624"/>
      <c r="DL61" s="624"/>
      <c r="DM61" s="624"/>
      <c r="DN61" s="624"/>
      <c r="DO61" s="624"/>
      <c r="DP61" s="624"/>
      <c r="DQ61" s="624"/>
      <c r="DR61" s="624"/>
      <c r="DS61" s="624"/>
      <c r="DT61" s="624"/>
      <c r="DU61" s="624"/>
      <c r="DV61" s="624"/>
      <c r="DW61" s="624"/>
      <c r="DX61" s="624"/>
      <c r="DY61" s="624"/>
      <c r="DZ61" s="624"/>
      <c r="EA61" s="624"/>
      <c r="EB61" s="624"/>
      <c r="EC61" s="624"/>
      <c r="ED61" s="624"/>
      <c r="EE61" s="624"/>
      <c r="EF61" s="624"/>
      <c r="EG61" s="624"/>
      <c r="EH61" s="624"/>
      <c r="EI61" s="624"/>
      <c r="EJ61" s="624"/>
      <c r="EK61" s="624"/>
      <c r="EL61" s="624"/>
      <c r="EM61" s="624"/>
      <c r="EN61" s="624"/>
      <c r="EO61" s="624"/>
      <c r="EP61" s="624"/>
      <c r="EQ61" s="624"/>
      <c r="ER61" s="624"/>
      <c r="ES61" s="624"/>
      <c r="ET61" s="624"/>
      <c r="EU61" s="624"/>
      <c r="EV61" s="624"/>
      <c r="EW61" s="624"/>
      <c r="EX61" s="624"/>
      <c r="EY61" s="624"/>
      <c r="EZ61" s="624"/>
      <c r="FA61" s="624"/>
      <c r="FB61" s="624"/>
      <c r="FC61" s="624"/>
      <c r="FD61" s="624"/>
      <c r="FE61" s="624"/>
      <c r="FF61" s="624"/>
      <c r="FG61" s="624"/>
      <c r="FH61" s="624"/>
      <c r="FI61" s="624"/>
      <c r="FJ61" s="624"/>
      <c r="FK61" s="624"/>
      <c r="FL61" s="624"/>
      <c r="FM61" s="624"/>
      <c r="FN61" s="624"/>
      <c r="FO61" s="624"/>
      <c r="FP61" s="624"/>
      <c r="FQ61" s="624"/>
      <c r="FR61" s="624"/>
      <c r="FS61" s="624"/>
      <c r="FT61" s="624"/>
      <c r="FU61" s="624"/>
      <c r="FV61" s="624"/>
      <c r="FW61" s="624"/>
      <c r="FX61" s="624"/>
      <c r="FY61" s="624"/>
      <c r="FZ61" s="624"/>
      <c r="GA61" s="624"/>
      <c r="GB61" s="624"/>
      <c r="GC61" s="624"/>
      <c r="GD61" s="624"/>
      <c r="GE61" s="624"/>
      <c r="GF61" s="624"/>
      <c r="GG61" s="624"/>
      <c r="GH61" s="624"/>
      <c r="GI61" s="624"/>
      <c r="GJ61" s="624"/>
      <c r="GK61" s="624"/>
      <c r="GL61" s="624"/>
      <c r="GM61" s="624"/>
      <c r="GN61" s="624"/>
      <c r="GO61" s="624"/>
      <c r="GP61" s="624"/>
      <c r="GQ61" s="624"/>
      <c r="GR61" s="624"/>
      <c r="GS61" s="624"/>
      <c r="GT61" s="624"/>
      <c r="GU61" s="624"/>
      <c r="GV61" s="624"/>
      <c r="GW61" s="624"/>
      <c r="GX61" s="624"/>
      <c r="GY61" s="624"/>
      <c r="GZ61" s="624"/>
      <c r="HA61" s="624"/>
      <c r="HB61" s="624"/>
      <c r="HC61" s="624"/>
      <c r="HD61" s="624"/>
      <c r="HE61" s="624"/>
      <c r="HF61" s="624"/>
      <c r="HG61" s="624"/>
      <c r="HH61" s="624"/>
      <c r="HI61" s="624"/>
      <c r="HJ61" s="624"/>
      <c r="HK61" s="624"/>
      <c r="HL61" s="624"/>
      <c r="HM61" s="624"/>
      <c r="HN61" s="624"/>
      <c r="HO61" s="624"/>
      <c r="HP61" s="624"/>
      <c r="HQ61" s="624"/>
      <c r="HR61" s="624"/>
      <c r="HS61" s="624"/>
      <c r="HT61" s="624"/>
      <c r="HU61" s="624"/>
      <c r="HV61" s="624"/>
      <c r="HW61" s="624"/>
      <c r="HX61" s="624"/>
      <c r="HY61" s="624"/>
      <c r="HZ61" s="624"/>
      <c r="IA61" s="624"/>
      <c r="IB61" s="624"/>
      <c r="IC61" s="624"/>
      <c r="ID61" s="624"/>
      <c r="IE61" s="624"/>
      <c r="IF61" s="624"/>
      <c r="IG61" s="624"/>
      <c r="IH61" s="624"/>
      <c r="II61" s="624"/>
      <c r="IJ61" s="624"/>
      <c r="IK61" s="624"/>
      <c r="IL61" s="624"/>
      <c r="IM61" s="624"/>
      <c r="IN61" s="624"/>
    </row>
    <row r="62" spans="1:248" ht="18" customHeight="1">
      <c r="A62" s="1157">
        <v>56</v>
      </c>
      <c r="B62" s="612"/>
      <c r="C62" s="771">
        <v>55</v>
      </c>
      <c r="D62" s="625" t="s">
        <v>518</v>
      </c>
      <c r="E62" s="615" t="s">
        <v>25</v>
      </c>
      <c r="F62" s="616">
        <f t="shared" si="1"/>
        <v>100070</v>
      </c>
      <c r="G62" s="617">
        <v>100050</v>
      </c>
      <c r="H62" s="618">
        <v>10</v>
      </c>
      <c r="I62" s="618">
        <v>10</v>
      </c>
      <c r="J62" s="910"/>
      <c r="K62" s="624"/>
      <c r="L62" s="624"/>
      <c r="M62" s="624"/>
      <c r="N62" s="624"/>
      <c r="O62" s="624"/>
      <c r="P62" s="624"/>
      <c r="Q62" s="624"/>
      <c r="R62" s="624"/>
      <c r="S62" s="624"/>
      <c r="T62" s="624"/>
      <c r="U62" s="624"/>
      <c r="V62" s="624"/>
      <c r="W62" s="624"/>
      <c r="X62" s="624"/>
      <c r="Y62" s="624"/>
      <c r="Z62" s="624"/>
      <c r="AA62" s="624"/>
      <c r="AB62" s="624"/>
      <c r="AC62" s="624"/>
      <c r="AD62" s="624"/>
      <c r="AE62" s="624"/>
      <c r="AF62" s="624"/>
      <c r="AG62" s="624"/>
      <c r="AH62" s="624"/>
      <c r="AI62" s="624"/>
      <c r="AJ62" s="624"/>
      <c r="AK62" s="624"/>
      <c r="AL62" s="624"/>
      <c r="AM62" s="624"/>
      <c r="AN62" s="624"/>
      <c r="AO62" s="624"/>
      <c r="AP62" s="624"/>
      <c r="AQ62" s="624"/>
      <c r="AR62" s="624"/>
      <c r="AS62" s="624"/>
      <c r="AT62" s="624"/>
      <c r="AU62" s="624"/>
      <c r="AV62" s="624"/>
      <c r="AW62" s="624"/>
      <c r="AX62" s="624"/>
      <c r="AY62" s="624"/>
      <c r="AZ62" s="624"/>
      <c r="BA62" s="624"/>
      <c r="BB62" s="624"/>
      <c r="BC62" s="624"/>
      <c r="BD62" s="624"/>
      <c r="BE62" s="624"/>
      <c r="BF62" s="624"/>
      <c r="BG62" s="624"/>
      <c r="BH62" s="624"/>
      <c r="BI62" s="624"/>
      <c r="BJ62" s="624"/>
      <c r="BK62" s="624"/>
      <c r="BL62" s="624"/>
      <c r="BM62" s="624"/>
      <c r="BN62" s="624"/>
      <c r="BO62" s="624"/>
      <c r="BP62" s="624"/>
      <c r="BQ62" s="624"/>
      <c r="BR62" s="624"/>
      <c r="BS62" s="624"/>
      <c r="BT62" s="624"/>
      <c r="BU62" s="624"/>
      <c r="BV62" s="624"/>
      <c r="BW62" s="624"/>
      <c r="BX62" s="624"/>
      <c r="BY62" s="624"/>
      <c r="BZ62" s="624"/>
      <c r="CA62" s="624"/>
      <c r="CB62" s="624"/>
      <c r="CC62" s="624"/>
      <c r="CD62" s="624"/>
      <c r="CE62" s="624"/>
      <c r="CF62" s="624"/>
      <c r="CG62" s="624"/>
      <c r="CH62" s="624"/>
      <c r="CI62" s="624"/>
      <c r="CJ62" s="624"/>
      <c r="CK62" s="624"/>
      <c r="CL62" s="624"/>
      <c r="CM62" s="624"/>
      <c r="CN62" s="624"/>
      <c r="CO62" s="624"/>
      <c r="CP62" s="624"/>
      <c r="CQ62" s="624"/>
      <c r="CR62" s="624"/>
      <c r="CS62" s="624"/>
      <c r="CT62" s="624"/>
      <c r="CU62" s="624"/>
      <c r="CV62" s="624"/>
      <c r="CW62" s="624"/>
      <c r="CX62" s="624"/>
      <c r="CY62" s="624"/>
      <c r="CZ62" s="624"/>
      <c r="DA62" s="624"/>
      <c r="DB62" s="624"/>
      <c r="DC62" s="624"/>
      <c r="DD62" s="624"/>
      <c r="DE62" s="624"/>
      <c r="DF62" s="624"/>
      <c r="DG62" s="624"/>
      <c r="DH62" s="624"/>
      <c r="DI62" s="624"/>
      <c r="DJ62" s="624"/>
      <c r="DK62" s="624"/>
      <c r="DL62" s="624"/>
      <c r="DM62" s="624"/>
      <c r="DN62" s="624"/>
      <c r="DO62" s="624"/>
      <c r="DP62" s="624"/>
      <c r="DQ62" s="624"/>
      <c r="DR62" s="624"/>
      <c r="DS62" s="624"/>
      <c r="DT62" s="624"/>
      <c r="DU62" s="624"/>
      <c r="DV62" s="624"/>
      <c r="DW62" s="624"/>
      <c r="DX62" s="624"/>
      <c r="DY62" s="624"/>
      <c r="DZ62" s="624"/>
      <c r="EA62" s="624"/>
      <c r="EB62" s="624"/>
      <c r="EC62" s="624"/>
      <c r="ED62" s="624"/>
      <c r="EE62" s="624"/>
      <c r="EF62" s="624"/>
      <c r="EG62" s="624"/>
      <c r="EH62" s="624"/>
      <c r="EI62" s="624"/>
      <c r="EJ62" s="624"/>
      <c r="EK62" s="624"/>
      <c r="EL62" s="624"/>
      <c r="EM62" s="624"/>
      <c r="EN62" s="624"/>
      <c r="EO62" s="624"/>
      <c r="EP62" s="624"/>
      <c r="EQ62" s="624"/>
      <c r="ER62" s="624"/>
      <c r="ES62" s="624"/>
      <c r="ET62" s="624"/>
      <c r="EU62" s="624"/>
      <c r="EV62" s="624"/>
      <c r="EW62" s="624"/>
      <c r="EX62" s="624"/>
      <c r="EY62" s="624"/>
      <c r="EZ62" s="624"/>
      <c r="FA62" s="624"/>
      <c r="FB62" s="624"/>
      <c r="FC62" s="624"/>
      <c r="FD62" s="624"/>
      <c r="FE62" s="624"/>
      <c r="FF62" s="624"/>
      <c r="FG62" s="624"/>
      <c r="FH62" s="624"/>
      <c r="FI62" s="624"/>
      <c r="FJ62" s="624"/>
      <c r="FK62" s="624"/>
      <c r="FL62" s="624"/>
      <c r="FM62" s="624"/>
      <c r="FN62" s="624"/>
      <c r="FO62" s="624"/>
      <c r="FP62" s="624"/>
      <c r="FQ62" s="624"/>
      <c r="FR62" s="624"/>
      <c r="FS62" s="624"/>
      <c r="FT62" s="624"/>
      <c r="FU62" s="624"/>
      <c r="FV62" s="624"/>
      <c r="FW62" s="624"/>
      <c r="FX62" s="624"/>
      <c r="FY62" s="624"/>
      <c r="FZ62" s="624"/>
      <c r="GA62" s="624"/>
      <c r="GB62" s="624"/>
      <c r="GC62" s="624"/>
      <c r="GD62" s="624"/>
      <c r="GE62" s="624"/>
      <c r="GF62" s="624"/>
      <c r="GG62" s="624"/>
      <c r="GH62" s="624"/>
      <c r="GI62" s="624"/>
      <c r="GJ62" s="624"/>
      <c r="GK62" s="624"/>
      <c r="GL62" s="624"/>
      <c r="GM62" s="624"/>
      <c r="GN62" s="624"/>
      <c r="GO62" s="624"/>
      <c r="GP62" s="624"/>
      <c r="GQ62" s="624"/>
      <c r="GR62" s="624"/>
      <c r="GS62" s="624"/>
      <c r="GT62" s="624"/>
      <c r="GU62" s="624"/>
      <c r="GV62" s="624"/>
      <c r="GW62" s="624"/>
      <c r="GX62" s="624"/>
      <c r="GY62" s="624"/>
      <c r="GZ62" s="624"/>
      <c r="HA62" s="624"/>
      <c r="HB62" s="624"/>
      <c r="HC62" s="624"/>
      <c r="HD62" s="624"/>
      <c r="HE62" s="624"/>
      <c r="HF62" s="624"/>
      <c r="HG62" s="624"/>
      <c r="HH62" s="624"/>
      <c r="HI62" s="624"/>
      <c r="HJ62" s="624"/>
      <c r="HK62" s="624"/>
      <c r="HL62" s="624"/>
      <c r="HM62" s="624"/>
      <c r="HN62" s="624"/>
      <c r="HO62" s="624"/>
      <c r="HP62" s="624"/>
      <c r="HQ62" s="624"/>
      <c r="HR62" s="624"/>
      <c r="HS62" s="624"/>
      <c r="HT62" s="624"/>
      <c r="HU62" s="624"/>
      <c r="HV62" s="624"/>
      <c r="HW62" s="624"/>
      <c r="HX62" s="624"/>
      <c r="HY62" s="624"/>
      <c r="HZ62" s="624"/>
      <c r="IA62" s="624"/>
      <c r="IB62" s="624"/>
      <c r="IC62" s="624"/>
      <c r="ID62" s="624"/>
      <c r="IE62" s="624"/>
      <c r="IF62" s="624"/>
      <c r="IG62" s="624"/>
      <c r="IH62" s="624"/>
      <c r="II62" s="624"/>
      <c r="IJ62" s="624"/>
      <c r="IK62" s="624"/>
      <c r="IL62" s="624"/>
      <c r="IM62" s="624"/>
      <c r="IN62" s="624"/>
    </row>
    <row r="63" spans="1:248" ht="18" customHeight="1">
      <c r="A63" s="1157">
        <v>57</v>
      </c>
      <c r="B63" s="612"/>
      <c r="C63" s="771">
        <v>56</v>
      </c>
      <c r="D63" s="625" t="s">
        <v>519</v>
      </c>
      <c r="E63" s="615" t="s">
        <v>25</v>
      </c>
      <c r="F63" s="616">
        <f t="shared" si="1"/>
        <v>619930</v>
      </c>
      <c r="G63" s="617">
        <f>379860+90</f>
        <v>379950</v>
      </c>
      <c r="H63" s="618">
        <v>119990</v>
      </c>
      <c r="I63" s="618">
        <v>119990</v>
      </c>
      <c r="J63" s="910"/>
      <c r="K63" s="624"/>
      <c r="L63" s="624"/>
      <c r="M63" s="624"/>
      <c r="N63" s="624"/>
      <c r="O63" s="624"/>
      <c r="P63" s="624"/>
      <c r="Q63" s="624"/>
      <c r="R63" s="624"/>
      <c r="S63" s="624"/>
      <c r="T63" s="624"/>
      <c r="U63" s="624"/>
      <c r="V63" s="624"/>
      <c r="W63" s="624"/>
      <c r="X63" s="624"/>
      <c r="Y63" s="624"/>
      <c r="Z63" s="624"/>
      <c r="AA63" s="624"/>
      <c r="AB63" s="624"/>
      <c r="AC63" s="624"/>
      <c r="AD63" s="624"/>
      <c r="AE63" s="624"/>
      <c r="AF63" s="624"/>
      <c r="AG63" s="624"/>
      <c r="AH63" s="624"/>
      <c r="AI63" s="624"/>
      <c r="AJ63" s="624"/>
      <c r="AK63" s="624"/>
      <c r="AL63" s="624"/>
      <c r="AM63" s="624"/>
      <c r="AN63" s="624"/>
      <c r="AO63" s="624"/>
      <c r="AP63" s="624"/>
      <c r="AQ63" s="624"/>
      <c r="AR63" s="624"/>
      <c r="AS63" s="624"/>
      <c r="AT63" s="624"/>
      <c r="AU63" s="624"/>
      <c r="AV63" s="624"/>
      <c r="AW63" s="624"/>
      <c r="AX63" s="624"/>
      <c r="AY63" s="624"/>
      <c r="AZ63" s="624"/>
      <c r="BA63" s="624"/>
      <c r="BB63" s="624"/>
      <c r="BC63" s="624"/>
      <c r="BD63" s="624"/>
      <c r="BE63" s="624"/>
      <c r="BF63" s="624"/>
      <c r="BG63" s="624"/>
      <c r="BH63" s="624"/>
      <c r="BI63" s="624"/>
      <c r="BJ63" s="624"/>
      <c r="BK63" s="624"/>
      <c r="BL63" s="624"/>
      <c r="BM63" s="624"/>
      <c r="BN63" s="624"/>
      <c r="BO63" s="624"/>
      <c r="BP63" s="624"/>
      <c r="BQ63" s="624"/>
      <c r="BR63" s="624"/>
      <c r="BS63" s="624"/>
      <c r="BT63" s="624"/>
      <c r="BU63" s="624"/>
      <c r="BV63" s="624"/>
      <c r="BW63" s="624"/>
      <c r="BX63" s="624"/>
      <c r="BY63" s="624"/>
      <c r="BZ63" s="624"/>
      <c r="CA63" s="624"/>
      <c r="CB63" s="624"/>
      <c r="CC63" s="624"/>
      <c r="CD63" s="624"/>
      <c r="CE63" s="624"/>
      <c r="CF63" s="624"/>
      <c r="CG63" s="624"/>
      <c r="CH63" s="624"/>
      <c r="CI63" s="624"/>
      <c r="CJ63" s="624"/>
      <c r="CK63" s="624"/>
      <c r="CL63" s="624"/>
      <c r="CM63" s="624"/>
      <c r="CN63" s="624"/>
      <c r="CO63" s="624"/>
      <c r="CP63" s="624"/>
      <c r="CQ63" s="624"/>
      <c r="CR63" s="624"/>
      <c r="CS63" s="624"/>
      <c r="CT63" s="624"/>
      <c r="CU63" s="624"/>
      <c r="CV63" s="624"/>
      <c r="CW63" s="624"/>
      <c r="CX63" s="624"/>
      <c r="CY63" s="624"/>
      <c r="CZ63" s="624"/>
      <c r="DA63" s="624"/>
      <c r="DB63" s="624"/>
      <c r="DC63" s="624"/>
      <c r="DD63" s="624"/>
      <c r="DE63" s="624"/>
      <c r="DF63" s="624"/>
      <c r="DG63" s="624"/>
      <c r="DH63" s="624"/>
      <c r="DI63" s="624"/>
      <c r="DJ63" s="624"/>
      <c r="DK63" s="624"/>
      <c r="DL63" s="624"/>
      <c r="DM63" s="624"/>
      <c r="DN63" s="624"/>
      <c r="DO63" s="624"/>
      <c r="DP63" s="624"/>
      <c r="DQ63" s="624"/>
      <c r="DR63" s="624"/>
      <c r="DS63" s="624"/>
      <c r="DT63" s="624"/>
      <c r="DU63" s="624"/>
      <c r="DV63" s="624"/>
      <c r="DW63" s="624"/>
      <c r="DX63" s="624"/>
      <c r="DY63" s="624"/>
      <c r="DZ63" s="624"/>
      <c r="EA63" s="624"/>
      <c r="EB63" s="624"/>
      <c r="EC63" s="624"/>
      <c r="ED63" s="624"/>
      <c r="EE63" s="624"/>
      <c r="EF63" s="624"/>
      <c r="EG63" s="624"/>
      <c r="EH63" s="624"/>
      <c r="EI63" s="624"/>
      <c r="EJ63" s="624"/>
      <c r="EK63" s="624"/>
      <c r="EL63" s="624"/>
      <c r="EM63" s="624"/>
      <c r="EN63" s="624"/>
      <c r="EO63" s="624"/>
      <c r="EP63" s="624"/>
      <c r="EQ63" s="624"/>
      <c r="ER63" s="624"/>
      <c r="ES63" s="624"/>
      <c r="ET63" s="624"/>
      <c r="EU63" s="624"/>
      <c r="EV63" s="624"/>
      <c r="EW63" s="624"/>
      <c r="EX63" s="624"/>
      <c r="EY63" s="624"/>
      <c r="EZ63" s="624"/>
      <c r="FA63" s="624"/>
      <c r="FB63" s="624"/>
      <c r="FC63" s="624"/>
      <c r="FD63" s="624"/>
      <c r="FE63" s="624"/>
      <c r="FF63" s="624"/>
      <c r="FG63" s="624"/>
      <c r="FH63" s="624"/>
      <c r="FI63" s="624"/>
      <c r="FJ63" s="624"/>
      <c r="FK63" s="624"/>
      <c r="FL63" s="624"/>
      <c r="FM63" s="624"/>
      <c r="FN63" s="624"/>
      <c r="FO63" s="624"/>
      <c r="FP63" s="624"/>
      <c r="FQ63" s="624"/>
      <c r="FR63" s="624"/>
      <c r="FS63" s="624"/>
      <c r="FT63" s="624"/>
      <c r="FU63" s="624"/>
      <c r="FV63" s="624"/>
      <c r="FW63" s="624"/>
      <c r="FX63" s="624"/>
      <c r="FY63" s="624"/>
      <c r="FZ63" s="624"/>
      <c r="GA63" s="624"/>
      <c r="GB63" s="624"/>
      <c r="GC63" s="624"/>
      <c r="GD63" s="624"/>
      <c r="GE63" s="624"/>
      <c r="GF63" s="624"/>
      <c r="GG63" s="624"/>
      <c r="GH63" s="624"/>
      <c r="GI63" s="624"/>
      <c r="GJ63" s="624"/>
      <c r="GK63" s="624"/>
      <c r="GL63" s="624"/>
      <c r="GM63" s="624"/>
      <c r="GN63" s="624"/>
      <c r="GO63" s="624"/>
      <c r="GP63" s="624"/>
      <c r="GQ63" s="624"/>
      <c r="GR63" s="624"/>
      <c r="GS63" s="624"/>
      <c r="GT63" s="624"/>
      <c r="GU63" s="624"/>
      <c r="GV63" s="624"/>
      <c r="GW63" s="624"/>
      <c r="GX63" s="624"/>
      <c r="GY63" s="624"/>
      <c r="GZ63" s="624"/>
      <c r="HA63" s="624"/>
      <c r="HB63" s="624"/>
      <c r="HC63" s="624"/>
      <c r="HD63" s="624"/>
      <c r="HE63" s="624"/>
      <c r="HF63" s="624"/>
      <c r="HG63" s="624"/>
      <c r="HH63" s="624"/>
      <c r="HI63" s="624"/>
      <c r="HJ63" s="624"/>
      <c r="HK63" s="624"/>
      <c r="HL63" s="624"/>
      <c r="HM63" s="624"/>
      <c r="HN63" s="624"/>
      <c r="HO63" s="624"/>
      <c r="HP63" s="624"/>
      <c r="HQ63" s="624"/>
      <c r="HR63" s="624"/>
      <c r="HS63" s="624"/>
      <c r="HT63" s="624"/>
      <c r="HU63" s="624"/>
      <c r="HV63" s="624"/>
      <c r="HW63" s="624"/>
      <c r="HX63" s="624"/>
      <c r="HY63" s="624"/>
      <c r="HZ63" s="624"/>
      <c r="IA63" s="624"/>
      <c r="IB63" s="624"/>
      <c r="IC63" s="624"/>
      <c r="ID63" s="624"/>
      <c r="IE63" s="624"/>
      <c r="IF63" s="624"/>
      <c r="IG63" s="624"/>
      <c r="IH63" s="624"/>
      <c r="II63" s="624"/>
      <c r="IJ63" s="624"/>
      <c r="IK63" s="624"/>
      <c r="IL63" s="624"/>
      <c r="IM63" s="624"/>
      <c r="IN63" s="624"/>
    </row>
    <row r="64" spans="1:248" ht="18" customHeight="1">
      <c r="A64" s="1157">
        <v>58</v>
      </c>
      <c r="B64" s="612"/>
      <c r="C64" s="771">
        <v>57</v>
      </c>
      <c r="D64" s="625" t="s">
        <v>627</v>
      </c>
      <c r="E64" s="615" t="s">
        <v>25</v>
      </c>
      <c r="F64" s="616">
        <f t="shared" si="1"/>
        <v>201326</v>
      </c>
      <c r="G64" s="617">
        <v>0</v>
      </c>
      <c r="H64" s="618">
        <v>151000</v>
      </c>
      <c r="I64" s="618">
        <v>50326</v>
      </c>
      <c r="J64" s="910"/>
      <c r="K64" s="624"/>
      <c r="L64" s="624"/>
      <c r="M64" s="624"/>
      <c r="N64" s="624"/>
      <c r="O64" s="624"/>
      <c r="P64" s="624"/>
      <c r="Q64" s="624"/>
      <c r="R64" s="624"/>
      <c r="S64" s="624"/>
      <c r="T64" s="624"/>
      <c r="U64" s="624"/>
      <c r="V64" s="624"/>
      <c r="W64" s="624"/>
      <c r="X64" s="624"/>
      <c r="Y64" s="624"/>
      <c r="Z64" s="624"/>
      <c r="AA64" s="624"/>
      <c r="AB64" s="624"/>
      <c r="AC64" s="624"/>
      <c r="AD64" s="624"/>
      <c r="AE64" s="624"/>
      <c r="AF64" s="624"/>
      <c r="AG64" s="624"/>
      <c r="AH64" s="624"/>
      <c r="AI64" s="624"/>
      <c r="AJ64" s="624"/>
      <c r="AK64" s="624"/>
      <c r="AL64" s="624"/>
      <c r="AM64" s="624"/>
      <c r="AN64" s="624"/>
      <c r="AO64" s="624"/>
      <c r="AP64" s="624"/>
      <c r="AQ64" s="624"/>
      <c r="AR64" s="624"/>
      <c r="AS64" s="624"/>
      <c r="AT64" s="624"/>
      <c r="AU64" s="624"/>
      <c r="AV64" s="624"/>
      <c r="AW64" s="624"/>
      <c r="AX64" s="624"/>
      <c r="AY64" s="624"/>
      <c r="AZ64" s="624"/>
      <c r="BA64" s="624"/>
      <c r="BB64" s="624"/>
      <c r="BC64" s="624"/>
      <c r="BD64" s="624"/>
      <c r="BE64" s="624"/>
      <c r="BF64" s="624"/>
      <c r="BG64" s="624"/>
      <c r="BH64" s="624"/>
      <c r="BI64" s="624"/>
      <c r="BJ64" s="624"/>
      <c r="BK64" s="624"/>
      <c r="BL64" s="624"/>
      <c r="BM64" s="624"/>
      <c r="BN64" s="624"/>
      <c r="BO64" s="624"/>
      <c r="BP64" s="624"/>
      <c r="BQ64" s="624"/>
      <c r="BR64" s="624"/>
      <c r="BS64" s="624"/>
      <c r="BT64" s="624"/>
      <c r="BU64" s="624"/>
      <c r="BV64" s="624"/>
      <c r="BW64" s="624"/>
      <c r="BX64" s="624"/>
      <c r="BY64" s="624"/>
      <c r="BZ64" s="624"/>
      <c r="CA64" s="624"/>
      <c r="CB64" s="624"/>
      <c r="CC64" s="624"/>
      <c r="CD64" s="624"/>
      <c r="CE64" s="624"/>
      <c r="CF64" s="624"/>
      <c r="CG64" s="624"/>
      <c r="CH64" s="624"/>
      <c r="CI64" s="624"/>
      <c r="CJ64" s="624"/>
      <c r="CK64" s="624"/>
      <c r="CL64" s="624"/>
      <c r="CM64" s="624"/>
      <c r="CN64" s="624"/>
      <c r="CO64" s="624"/>
      <c r="CP64" s="624"/>
      <c r="CQ64" s="624"/>
      <c r="CR64" s="624"/>
      <c r="CS64" s="624"/>
      <c r="CT64" s="624"/>
      <c r="CU64" s="624"/>
      <c r="CV64" s="624"/>
      <c r="CW64" s="624"/>
      <c r="CX64" s="624"/>
      <c r="CY64" s="624"/>
      <c r="CZ64" s="624"/>
      <c r="DA64" s="624"/>
      <c r="DB64" s="624"/>
      <c r="DC64" s="624"/>
      <c r="DD64" s="624"/>
      <c r="DE64" s="624"/>
      <c r="DF64" s="624"/>
      <c r="DG64" s="624"/>
      <c r="DH64" s="624"/>
      <c r="DI64" s="624"/>
      <c r="DJ64" s="624"/>
      <c r="DK64" s="624"/>
      <c r="DL64" s="624"/>
      <c r="DM64" s="624"/>
      <c r="DN64" s="624"/>
      <c r="DO64" s="624"/>
      <c r="DP64" s="624"/>
      <c r="DQ64" s="624"/>
      <c r="DR64" s="624"/>
      <c r="DS64" s="624"/>
      <c r="DT64" s="624"/>
      <c r="DU64" s="624"/>
      <c r="DV64" s="624"/>
      <c r="DW64" s="624"/>
      <c r="DX64" s="624"/>
      <c r="DY64" s="624"/>
      <c r="DZ64" s="624"/>
      <c r="EA64" s="624"/>
      <c r="EB64" s="624"/>
      <c r="EC64" s="624"/>
      <c r="ED64" s="624"/>
      <c r="EE64" s="624"/>
      <c r="EF64" s="624"/>
      <c r="EG64" s="624"/>
      <c r="EH64" s="624"/>
      <c r="EI64" s="624"/>
      <c r="EJ64" s="624"/>
      <c r="EK64" s="624"/>
      <c r="EL64" s="624"/>
      <c r="EM64" s="624"/>
      <c r="EN64" s="624"/>
      <c r="EO64" s="624"/>
      <c r="EP64" s="624"/>
      <c r="EQ64" s="624"/>
      <c r="ER64" s="624"/>
      <c r="ES64" s="624"/>
      <c r="ET64" s="624"/>
      <c r="EU64" s="624"/>
      <c r="EV64" s="624"/>
      <c r="EW64" s="624"/>
      <c r="EX64" s="624"/>
      <c r="EY64" s="624"/>
      <c r="EZ64" s="624"/>
      <c r="FA64" s="624"/>
      <c r="FB64" s="624"/>
      <c r="FC64" s="624"/>
      <c r="FD64" s="624"/>
      <c r="FE64" s="624"/>
      <c r="FF64" s="624"/>
      <c r="FG64" s="624"/>
      <c r="FH64" s="624"/>
      <c r="FI64" s="624"/>
      <c r="FJ64" s="624"/>
      <c r="FK64" s="624"/>
      <c r="FL64" s="624"/>
      <c r="FM64" s="624"/>
      <c r="FN64" s="624"/>
      <c r="FO64" s="624"/>
      <c r="FP64" s="624"/>
      <c r="FQ64" s="624"/>
      <c r="FR64" s="624"/>
      <c r="FS64" s="624"/>
      <c r="FT64" s="624"/>
      <c r="FU64" s="624"/>
      <c r="FV64" s="624"/>
      <c r="FW64" s="624"/>
      <c r="FX64" s="624"/>
      <c r="FY64" s="624"/>
      <c r="FZ64" s="624"/>
      <c r="GA64" s="624"/>
      <c r="GB64" s="624"/>
      <c r="GC64" s="624"/>
      <c r="GD64" s="624"/>
      <c r="GE64" s="624"/>
      <c r="GF64" s="624"/>
      <c r="GG64" s="624"/>
      <c r="GH64" s="624"/>
      <c r="GI64" s="624"/>
      <c r="GJ64" s="624"/>
      <c r="GK64" s="624"/>
      <c r="GL64" s="624"/>
      <c r="GM64" s="624"/>
      <c r="GN64" s="624"/>
      <c r="GO64" s="624"/>
      <c r="GP64" s="624"/>
      <c r="GQ64" s="624"/>
      <c r="GR64" s="624"/>
      <c r="GS64" s="624"/>
      <c r="GT64" s="624"/>
      <c r="GU64" s="624"/>
      <c r="GV64" s="624"/>
      <c r="GW64" s="624"/>
      <c r="GX64" s="624"/>
      <c r="GY64" s="624"/>
      <c r="GZ64" s="624"/>
      <c r="HA64" s="624"/>
      <c r="HB64" s="624"/>
      <c r="HC64" s="624"/>
      <c r="HD64" s="624"/>
      <c r="HE64" s="624"/>
      <c r="HF64" s="624"/>
      <c r="HG64" s="624"/>
      <c r="HH64" s="624"/>
      <c r="HI64" s="624"/>
      <c r="HJ64" s="624"/>
      <c r="HK64" s="624"/>
      <c r="HL64" s="624"/>
      <c r="HM64" s="624"/>
      <c r="HN64" s="624"/>
      <c r="HO64" s="624"/>
      <c r="HP64" s="624"/>
      <c r="HQ64" s="624"/>
      <c r="HR64" s="624"/>
      <c r="HS64" s="624"/>
      <c r="HT64" s="624"/>
      <c r="HU64" s="624"/>
      <c r="HV64" s="624"/>
      <c r="HW64" s="624"/>
      <c r="HX64" s="624"/>
      <c r="HY64" s="624"/>
      <c r="HZ64" s="624"/>
      <c r="IA64" s="624"/>
      <c r="IB64" s="624"/>
      <c r="IC64" s="624"/>
      <c r="ID64" s="624"/>
      <c r="IE64" s="624"/>
      <c r="IF64" s="624"/>
      <c r="IG64" s="624"/>
      <c r="IH64" s="624"/>
      <c r="II64" s="624"/>
      <c r="IJ64" s="624"/>
      <c r="IK64" s="624"/>
      <c r="IL64" s="624"/>
      <c r="IM64" s="624"/>
      <c r="IN64" s="624"/>
    </row>
    <row r="65" spans="1:248" ht="18" customHeight="1">
      <c r="A65" s="1157">
        <v>59</v>
      </c>
      <c r="B65" s="612"/>
      <c r="C65" s="771">
        <v>58</v>
      </c>
      <c r="D65" s="625" t="s">
        <v>885</v>
      </c>
      <c r="E65" s="615" t="s">
        <v>25</v>
      </c>
      <c r="F65" s="616">
        <f t="shared" si="1"/>
        <v>1100</v>
      </c>
      <c r="G65" s="617"/>
      <c r="H65" s="618">
        <v>100</v>
      </c>
      <c r="I65" s="618">
        <f>100+1000-100</f>
        <v>1000</v>
      </c>
      <c r="J65" s="910"/>
      <c r="K65" s="624"/>
      <c r="L65" s="624"/>
      <c r="M65" s="624"/>
      <c r="N65" s="624"/>
      <c r="O65" s="624"/>
      <c r="P65" s="624"/>
      <c r="Q65" s="624"/>
      <c r="R65" s="624"/>
      <c r="S65" s="624"/>
      <c r="T65" s="624"/>
      <c r="U65" s="624"/>
      <c r="V65" s="624"/>
      <c r="W65" s="624"/>
      <c r="X65" s="624"/>
      <c r="Y65" s="624"/>
      <c r="Z65" s="624"/>
      <c r="AA65" s="624"/>
      <c r="AB65" s="624"/>
      <c r="AC65" s="624"/>
      <c r="AD65" s="624"/>
      <c r="AE65" s="624"/>
      <c r="AF65" s="624"/>
      <c r="AG65" s="624"/>
      <c r="AH65" s="624"/>
      <c r="AI65" s="624"/>
      <c r="AJ65" s="624"/>
      <c r="AK65" s="624"/>
      <c r="AL65" s="624"/>
      <c r="AM65" s="624"/>
      <c r="AN65" s="624"/>
      <c r="AO65" s="624"/>
      <c r="AP65" s="624"/>
      <c r="AQ65" s="624"/>
      <c r="AR65" s="624"/>
      <c r="AS65" s="624"/>
      <c r="AT65" s="624"/>
      <c r="AU65" s="624"/>
      <c r="AV65" s="624"/>
      <c r="AW65" s="624"/>
      <c r="AX65" s="624"/>
      <c r="AY65" s="624"/>
      <c r="AZ65" s="624"/>
      <c r="BA65" s="624"/>
      <c r="BB65" s="624"/>
      <c r="BC65" s="624"/>
      <c r="BD65" s="624"/>
      <c r="BE65" s="624"/>
      <c r="BF65" s="624"/>
      <c r="BG65" s="624"/>
      <c r="BH65" s="624"/>
      <c r="BI65" s="624"/>
      <c r="BJ65" s="624"/>
      <c r="BK65" s="624"/>
      <c r="BL65" s="624"/>
      <c r="BM65" s="624"/>
      <c r="BN65" s="624"/>
      <c r="BO65" s="624"/>
      <c r="BP65" s="624"/>
      <c r="BQ65" s="624"/>
      <c r="BR65" s="624"/>
      <c r="BS65" s="624"/>
      <c r="BT65" s="624"/>
      <c r="BU65" s="624"/>
      <c r="BV65" s="624"/>
      <c r="BW65" s="624"/>
      <c r="BX65" s="624"/>
      <c r="BY65" s="624"/>
      <c r="BZ65" s="624"/>
      <c r="CA65" s="624"/>
      <c r="CB65" s="624"/>
      <c r="CC65" s="624"/>
      <c r="CD65" s="624"/>
      <c r="CE65" s="624"/>
      <c r="CF65" s="624"/>
      <c r="CG65" s="624"/>
      <c r="CH65" s="624"/>
      <c r="CI65" s="624"/>
      <c r="CJ65" s="624"/>
      <c r="CK65" s="624"/>
      <c r="CL65" s="624"/>
      <c r="CM65" s="624"/>
      <c r="CN65" s="624"/>
      <c r="CO65" s="624"/>
      <c r="CP65" s="624"/>
      <c r="CQ65" s="624"/>
      <c r="CR65" s="624"/>
      <c r="CS65" s="624"/>
      <c r="CT65" s="624"/>
      <c r="CU65" s="624"/>
      <c r="CV65" s="624"/>
      <c r="CW65" s="624"/>
      <c r="CX65" s="624"/>
      <c r="CY65" s="624"/>
      <c r="CZ65" s="624"/>
      <c r="DA65" s="624"/>
      <c r="DB65" s="624"/>
      <c r="DC65" s="624"/>
      <c r="DD65" s="624"/>
      <c r="DE65" s="624"/>
      <c r="DF65" s="624"/>
      <c r="DG65" s="624"/>
      <c r="DH65" s="624"/>
      <c r="DI65" s="624"/>
      <c r="DJ65" s="624"/>
      <c r="DK65" s="624"/>
      <c r="DL65" s="624"/>
      <c r="DM65" s="624"/>
      <c r="DN65" s="624"/>
      <c r="DO65" s="624"/>
      <c r="DP65" s="624"/>
      <c r="DQ65" s="624"/>
      <c r="DR65" s="624"/>
      <c r="DS65" s="624"/>
      <c r="DT65" s="624"/>
      <c r="DU65" s="624"/>
      <c r="DV65" s="624"/>
      <c r="DW65" s="624"/>
      <c r="DX65" s="624"/>
      <c r="DY65" s="624"/>
      <c r="DZ65" s="624"/>
      <c r="EA65" s="624"/>
      <c r="EB65" s="624"/>
      <c r="EC65" s="624"/>
      <c r="ED65" s="624"/>
      <c r="EE65" s="624"/>
      <c r="EF65" s="624"/>
      <c r="EG65" s="624"/>
      <c r="EH65" s="624"/>
      <c r="EI65" s="624"/>
      <c r="EJ65" s="624"/>
      <c r="EK65" s="624"/>
      <c r="EL65" s="624"/>
      <c r="EM65" s="624"/>
      <c r="EN65" s="624"/>
      <c r="EO65" s="624"/>
      <c r="EP65" s="624"/>
      <c r="EQ65" s="624"/>
      <c r="ER65" s="624"/>
      <c r="ES65" s="624"/>
      <c r="ET65" s="624"/>
      <c r="EU65" s="624"/>
      <c r="EV65" s="624"/>
      <c r="EW65" s="624"/>
      <c r="EX65" s="624"/>
      <c r="EY65" s="624"/>
      <c r="EZ65" s="624"/>
      <c r="FA65" s="624"/>
      <c r="FB65" s="624"/>
      <c r="FC65" s="624"/>
      <c r="FD65" s="624"/>
      <c r="FE65" s="624"/>
      <c r="FF65" s="624"/>
      <c r="FG65" s="624"/>
      <c r="FH65" s="624"/>
      <c r="FI65" s="624"/>
      <c r="FJ65" s="624"/>
      <c r="FK65" s="624"/>
      <c r="FL65" s="624"/>
      <c r="FM65" s="624"/>
      <c r="FN65" s="624"/>
      <c r="FO65" s="624"/>
      <c r="FP65" s="624"/>
      <c r="FQ65" s="624"/>
      <c r="FR65" s="624"/>
      <c r="FS65" s="624"/>
      <c r="FT65" s="624"/>
      <c r="FU65" s="624"/>
      <c r="FV65" s="624"/>
      <c r="FW65" s="624"/>
      <c r="FX65" s="624"/>
      <c r="FY65" s="624"/>
      <c r="FZ65" s="624"/>
      <c r="GA65" s="624"/>
      <c r="GB65" s="624"/>
      <c r="GC65" s="624"/>
      <c r="GD65" s="624"/>
      <c r="GE65" s="624"/>
      <c r="GF65" s="624"/>
      <c r="GG65" s="624"/>
      <c r="GH65" s="624"/>
      <c r="GI65" s="624"/>
      <c r="GJ65" s="624"/>
      <c r="GK65" s="624"/>
      <c r="GL65" s="624"/>
      <c r="GM65" s="624"/>
      <c r="GN65" s="624"/>
      <c r="GO65" s="624"/>
      <c r="GP65" s="624"/>
      <c r="GQ65" s="624"/>
      <c r="GR65" s="624"/>
      <c r="GS65" s="624"/>
      <c r="GT65" s="624"/>
      <c r="GU65" s="624"/>
      <c r="GV65" s="624"/>
      <c r="GW65" s="624"/>
      <c r="GX65" s="624"/>
      <c r="GY65" s="624"/>
      <c r="GZ65" s="624"/>
      <c r="HA65" s="624"/>
      <c r="HB65" s="624"/>
      <c r="HC65" s="624"/>
      <c r="HD65" s="624"/>
      <c r="HE65" s="624"/>
      <c r="HF65" s="624"/>
      <c r="HG65" s="624"/>
      <c r="HH65" s="624"/>
      <c r="HI65" s="624"/>
      <c r="HJ65" s="624"/>
      <c r="HK65" s="624"/>
      <c r="HL65" s="624"/>
      <c r="HM65" s="624"/>
      <c r="HN65" s="624"/>
      <c r="HO65" s="624"/>
      <c r="HP65" s="624"/>
      <c r="HQ65" s="624"/>
      <c r="HR65" s="624"/>
      <c r="HS65" s="624"/>
      <c r="HT65" s="624"/>
      <c r="HU65" s="624"/>
      <c r="HV65" s="624"/>
      <c r="HW65" s="624"/>
      <c r="HX65" s="624"/>
      <c r="HY65" s="624"/>
      <c r="HZ65" s="624"/>
      <c r="IA65" s="624"/>
      <c r="IB65" s="624"/>
      <c r="IC65" s="624"/>
      <c r="ID65" s="624"/>
      <c r="IE65" s="624"/>
      <c r="IF65" s="624"/>
      <c r="IG65" s="624"/>
      <c r="IH65" s="624"/>
      <c r="II65" s="624"/>
      <c r="IJ65" s="624"/>
      <c r="IK65" s="624"/>
      <c r="IL65" s="624"/>
      <c r="IM65" s="624"/>
      <c r="IN65" s="624"/>
    </row>
    <row r="66" spans="1:248" ht="18" customHeight="1">
      <c r="A66" s="1157">
        <v>60</v>
      </c>
      <c r="B66" s="612"/>
      <c r="C66" s="771">
        <v>59</v>
      </c>
      <c r="D66" s="625" t="s">
        <v>886</v>
      </c>
      <c r="E66" s="615" t="s">
        <v>25</v>
      </c>
      <c r="F66" s="616">
        <f t="shared" si="1"/>
        <v>231400</v>
      </c>
      <c r="G66" s="617"/>
      <c r="H66" s="618">
        <v>82900</v>
      </c>
      <c r="I66" s="618">
        <f>149400-1000+100</f>
        <v>148500</v>
      </c>
      <c r="J66" s="910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624"/>
      <c r="AL66" s="624"/>
      <c r="AM66" s="624"/>
      <c r="AN66" s="624"/>
      <c r="AO66" s="624"/>
      <c r="AP66" s="624"/>
      <c r="AQ66" s="624"/>
      <c r="AR66" s="624"/>
      <c r="AS66" s="624"/>
      <c r="AT66" s="624"/>
      <c r="AU66" s="624"/>
      <c r="AV66" s="624"/>
      <c r="AW66" s="624"/>
      <c r="AX66" s="624"/>
      <c r="AY66" s="624"/>
      <c r="AZ66" s="624"/>
      <c r="BA66" s="624"/>
      <c r="BB66" s="624"/>
      <c r="BC66" s="624"/>
      <c r="BD66" s="624"/>
      <c r="BE66" s="624"/>
      <c r="BF66" s="624"/>
      <c r="BG66" s="624"/>
      <c r="BH66" s="624"/>
      <c r="BI66" s="624"/>
      <c r="BJ66" s="624"/>
      <c r="BK66" s="624"/>
      <c r="BL66" s="624"/>
      <c r="BM66" s="624"/>
      <c r="BN66" s="624"/>
      <c r="BO66" s="624"/>
      <c r="BP66" s="624"/>
      <c r="BQ66" s="624"/>
      <c r="BR66" s="624"/>
      <c r="BS66" s="624"/>
      <c r="BT66" s="624"/>
      <c r="BU66" s="624"/>
      <c r="BV66" s="624"/>
      <c r="BW66" s="624"/>
      <c r="BX66" s="624"/>
      <c r="BY66" s="624"/>
      <c r="BZ66" s="624"/>
      <c r="CA66" s="624"/>
      <c r="CB66" s="624"/>
      <c r="CC66" s="624"/>
      <c r="CD66" s="624"/>
      <c r="CE66" s="624"/>
      <c r="CF66" s="624"/>
      <c r="CG66" s="624"/>
      <c r="CH66" s="624"/>
      <c r="CI66" s="624"/>
      <c r="CJ66" s="624"/>
      <c r="CK66" s="624"/>
      <c r="CL66" s="624"/>
      <c r="CM66" s="624"/>
      <c r="CN66" s="624"/>
      <c r="CO66" s="624"/>
      <c r="CP66" s="624"/>
      <c r="CQ66" s="624"/>
      <c r="CR66" s="624"/>
      <c r="CS66" s="624"/>
      <c r="CT66" s="624"/>
      <c r="CU66" s="624"/>
      <c r="CV66" s="624"/>
      <c r="CW66" s="624"/>
      <c r="CX66" s="624"/>
      <c r="CY66" s="624"/>
      <c r="CZ66" s="624"/>
      <c r="DA66" s="624"/>
      <c r="DB66" s="624"/>
      <c r="DC66" s="624"/>
      <c r="DD66" s="624"/>
      <c r="DE66" s="624"/>
      <c r="DF66" s="624"/>
      <c r="DG66" s="624"/>
      <c r="DH66" s="624"/>
      <c r="DI66" s="624"/>
      <c r="DJ66" s="624"/>
      <c r="DK66" s="624"/>
      <c r="DL66" s="624"/>
      <c r="DM66" s="624"/>
      <c r="DN66" s="624"/>
      <c r="DO66" s="624"/>
      <c r="DP66" s="624"/>
      <c r="DQ66" s="624"/>
      <c r="DR66" s="624"/>
      <c r="DS66" s="624"/>
      <c r="DT66" s="624"/>
      <c r="DU66" s="624"/>
      <c r="DV66" s="624"/>
      <c r="DW66" s="624"/>
      <c r="DX66" s="624"/>
      <c r="DY66" s="624"/>
      <c r="DZ66" s="624"/>
      <c r="EA66" s="624"/>
      <c r="EB66" s="624"/>
      <c r="EC66" s="624"/>
      <c r="ED66" s="624"/>
      <c r="EE66" s="624"/>
      <c r="EF66" s="624"/>
      <c r="EG66" s="624"/>
      <c r="EH66" s="624"/>
      <c r="EI66" s="624"/>
      <c r="EJ66" s="624"/>
      <c r="EK66" s="624"/>
      <c r="EL66" s="624"/>
      <c r="EM66" s="624"/>
      <c r="EN66" s="624"/>
      <c r="EO66" s="624"/>
      <c r="EP66" s="624"/>
      <c r="EQ66" s="624"/>
      <c r="ER66" s="624"/>
      <c r="ES66" s="624"/>
      <c r="ET66" s="624"/>
      <c r="EU66" s="624"/>
      <c r="EV66" s="624"/>
      <c r="EW66" s="624"/>
      <c r="EX66" s="624"/>
      <c r="EY66" s="624"/>
      <c r="EZ66" s="624"/>
      <c r="FA66" s="624"/>
      <c r="FB66" s="624"/>
      <c r="FC66" s="624"/>
      <c r="FD66" s="624"/>
      <c r="FE66" s="624"/>
      <c r="FF66" s="624"/>
      <c r="FG66" s="624"/>
      <c r="FH66" s="624"/>
      <c r="FI66" s="624"/>
      <c r="FJ66" s="624"/>
      <c r="FK66" s="624"/>
      <c r="FL66" s="624"/>
      <c r="FM66" s="624"/>
      <c r="FN66" s="624"/>
      <c r="FO66" s="624"/>
      <c r="FP66" s="624"/>
      <c r="FQ66" s="624"/>
      <c r="FR66" s="624"/>
      <c r="FS66" s="624"/>
      <c r="FT66" s="624"/>
      <c r="FU66" s="624"/>
      <c r="FV66" s="624"/>
      <c r="FW66" s="624"/>
      <c r="FX66" s="624"/>
      <c r="FY66" s="624"/>
      <c r="FZ66" s="624"/>
      <c r="GA66" s="624"/>
      <c r="GB66" s="624"/>
      <c r="GC66" s="624"/>
      <c r="GD66" s="624"/>
      <c r="GE66" s="624"/>
      <c r="GF66" s="624"/>
      <c r="GG66" s="624"/>
      <c r="GH66" s="624"/>
      <c r="GI66" s="624"/>
      <c r="GJ66" s="624"/>
      <c r="GK66" s="624"/>
      <c r="GL66" s="624"/>
      <c r="GM66" s="624"/>
      <c r="GN66" s="624"/>
      <c r="GO66" s="624"/>
      <c r="GP66" s="624"/>
      <c r="GQ66" s="624"/>
      <c r="GR66" s="624"/>
      <c r="GS66" s="624"/>
      <c r="GT66" s="624"/>
      <c r="GU66" s="624"/>
      <c r="GV66" s="624"/>
      <c r="GW66" s="624"/>
      <c r="GX66" s="624"/>
      <c r="GY66" s="624"/>
      <c r="GZ66" s="624"/>
      <c r="HA66" s="624"/>
      <c r="HB66" s="624"/>
      <c r="HC66" s="624"/>
      <c r="HD66" s="624"/>
      <c r="HE66" s="624"/>
      <c r="HF66" s="624"/>
      <c r="HG66" s="624"/>
      <c r="HH66" s="624"/>
      <c r="HI66" s="624"/>
      <c r="HJ66" s="624"/>
      <c r="HK66" s="624"/>
      <c r="HL66" s="624"/>
      <c r="HM66" s="624"/>
      <c r="HN66" s="624"/>
      <c r="HO66" s="624"/>
      <c r="HP66" s="624"/>
      <c r="HQ66" s="624"/>
      <c r="HR66" s="624"/>
      <c r="HS66" s="624"/>
      <c r="HT66" s="624"/>
      <c r="HU66" s="624"/>
      <c r="HV66" s="624"/>
      <c r="HW66" s="624"/>
      <c r="HX66" s="624"/>
      <c r="HY66" s="624"/>
      <c r="HZ66" s="624"/>
      <c r="IA66" s="624"/>
      <c r="IB66" s="624"/>
      <c r="IC66" s="624"/>
      <c r="ID66" s="624"/>
      <c r="IE66" s="624"/>
      <c r="IF66" s="624"/>
      <c r="IG66" s="624"/>
      <c r="IH66" s="624"/>
      <c r="II66" s="624"/>
      <c r="IJ66" s="624"/>
      <c r="IK66" s="624"/>
      <c r="IL66" s="624"/>
      <c r="IM66" s="624"/>
      <c r="IN66" s="624"/>
    </row>
    <row r="67" spans="1:248" ht="18" customHeight="1">
      <c r="A67" s="1157">
        <v>61</v>
      </c>
      <c r="B67" s="612"/>
      <c r="C67" s="771">
        <v>60</v>
      </c>
      <c r="D67" s="625" t="s">
        <v>887</v>
      </c>
      <c r="E67" s="615" t="s">
        <v>25</v>
      </c>
      <c r="F67" s="616">
        <f t="shared" si="1"/>
        <v>6000</v>
      </c>
      <c r="G67" s="617"/>
      <c r="H67" s="618"/>
      <c r="I67" s="618">
        <v>6000</v>
      </c>
      <c r="J67" s="910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  <c r="AS67" s="624"/>
      <c r="AT67" s="624"/>
      <c r="AU67" s="624"/>
      <c r="AV67" s="624"/>
      <c r="AW67" s="624"/>
      <c r="AX67" s="624"/>
      <c r="AY67" s="624"/>
      <c r="AZ67" s="624"/>
      <c r="BA67" s="624"/>
      <c r="BB67" s="624"/>
      <c r="BC67" s="624"/>
      <c r="BD67" s="624"/>
      <c r="BE67" s="624"/>
      <c r="BF67" s="624"/>
      <c r="BG67" s="624"/>
      <c r="BH67" s="624"/>
      <c r="BI67" s="624"/>
      <c r="BJ67" s="624"/>
      <c r="BK67" s="624"/>
      <c r="BL67" s="624"/>
      <c r="BM67" s="624"/>
      <c r="BN67" s="624"/>
      <c r="BO67" s="624"/>
      <c r="BP67" s="624"/>
      <c r="BQ67" s="624"/>
      <c r="BR67" s="624"/>
      <c r="BS67" s="624"/>
      <c r="BT67" s="624"/>
      <c r="BU67" s="624"/>
      <c r="BV67" s="624"/>
      <c r="BW67" s="624"/>
      <c r="BX67" s="624"/>
      <c r="BY67" s="624"/>
      <c r="BZ67" s="624"/>
      <c r="CA67" s="624"/>
      <c r="CB67" s="624"/>
      <c r="CC67" s="624"/>
      <c r="CD67" s="624"/>
      <c r="CE67" s="624"/>
      <c r="CF67" s="624"/>
      <c r="CG67" s="624"/>
      <c r="CH67" s="624"/>
      <c r="CI67" s="624"/>
      <c r="CJ67" s="624"/>
      <c r="CK67" s="624"/>
      <c r="CL67" s="624"/>
      <c r="CM67" s="624"/>
      <c r="CN67" s="624"/>
      <c r="CO67" s="624"/>
      <c r="CP67" s="624"/>
      <c r="CQ67" s="624"/>
      <c r="CR67" s="624"/>
      <c r="CS67" s="624"/>
      <c r="CT67" s="624"/>
      <c r="CU67" s="624"/>
      <c r="CV67" s="624"/>
      <c r="CW67" s="624"/>
      <c r="CX67" s="624"/>
      <c r="CY67" s="624"/>
      <c r="CZ67" s="624"/>
      <c r="DA67" s="624"/>
      <c r="DB67" s="624"/>
      <c r="DC67" s="624"/>
      <c r="DD67" s="624"/>
      <c r="DE67" s="624"/>
      <c r="DF67" s="624"/>
      <c r="DG67" s="624"/>
      <c r="DH67" s="624"/>
      <c r="DI67" s="624"/>
      <c r="DJ67" s="624"/>
      <c r="DK67" s="624"/>
      <c r="DL67" s="624"/>
      <c r="DM67" s="624"/>
      <c r="DN67" s="624"/>
      <c r="DO67" s="624"/>
      <c r="DP67" s="624"/>
      <c r="DQ67" s="624"/>
      <c r="DR67" s="624"/>
      <c r="DS67" s="624"/>
      <c r="DT67" s="624"/>
      <c r="DU67" s="624"/>
      <c r="DV67" s="624"/>
      <c r="DW67" s="624"/>
      <c r="DX67" s="624"/>
      <c r="DY67" s="624"/>
      <c r="DZ67" s="624"/>
      <c r="EA67" s="624"/>
      <c r="EB67" s="624"/>
      <c r="EC67" s="624"/>
      <c r="ED67" s="624"/>
      <c r="EE67" s="624"/>
      <c r="EF67" s="624"/>
      <c r="EG67" s="624"/>
      <c r="EH67" s="624"/>
      <c r="EI67" s="624"/>
      <c r="EJ67" s="624"/>
      <c r="EK67" s="624"/>
      <c r="EL67" s="624"/>
      <c r="EM67" s="624"/>
      <c r="EN67" s="624"/>
      <c r="EO67" s="624"/>
      <c r="EP67" s="624"/>
      <c r="EQ67" s="624"/>
      <c r="ER67" s="624"/>
      <c r="ES67" s="624"/>
      <c r="ET67" s="624"/>
      <c r="EU67" s="624"/>
      <c r="EV67" s="624"/>
      <c r="EW67" s="624"/>
      <c r="EX67" s="624"/>
      <c r="EY67" s="624"/>
      <c r="EZ67" s="624"/>
      <c r="FA67" s="624"/>
      <c r="FB67" s="624"/>
      <c r="FC67" s="624"/>
      <c r="FD67" s="624"/>
      <c r="FE67" s="624"/>
      <c r="FF67" s="624"/>
      <c r="FG67" s="624"/>
      <c r="FH67" s="624"/>
      <c r="FI67" s="624"/>
      <c r="FJ67" s="624"/>
      <c r="FK67" s="624"/>
      <c r="FL67" s="624"/>
      <c r="FM67" s="624"/>
      <c r="FN67" s="624"/>
      <c r="FO67" s="624"/>
      <c r="FP67" s="624"/>
      <c r="FQ67" s="624"/>
      <c r="FR67" s="624"/>
      <c r="FS67" s="624"/>
      <c r="FT67" s="624"/>
      <c r="FU67" s="624"/>
      <c r="FV67" s="624"/>
      <c r="FW67" s="624"/>
      <c r="FX67" s="624"/>
      <c r="FY67" s="624"/>
      <c r="FZ67" s="624"/>
      <c r="GA67" s="624"/>
      <c r="GB67" s="624"/>
      <c r="GC67" s="624"/>
      <c r="GD67" s="624"/>
      <c r="GE67" s="624"/>
      <c r="GF67" s="624"/>
      <c r="GG67" s="624"/>
      <c r="GH67" s="624"/>
      <c r="GI67" s="624"/>
      <c r="GJ67" s="624"/>
      <c r="GK67" s="624"/>
      <c r="GL67" s="624"/>
      <c r="GM67" s="624"/>
      <c r="GN67" s="624"/>
      <c r="GO67" s="624"/>
      <c r="GP67" s="624"/>
      <c r="GQ67" s="624"/>
      <c r="GR67" s="624"/>
      <c r="GS67" s="624"/>
      <c r="GT67" s="624"/>
      <c r="GU67" s="624"/>
      <c r="GV67" s="624"/>
      <c r="GW67" s="624"/>
      <c r="GX67" s="624"/>
      <c r="GY67" s="624"/>
      <c r="GZ67" s="624"/>
      <c r="HA67" s="624"/>
      <c r="HB67" s="624"/>
      <c r="HC67" s="624"/>
      <c r="HD67" s="624"/>
      <c r="HE67" s="624"/>
      <c r="HF67" s="624"/>
      <c r="HG67" s="624"/>
      <c r="HH67" s="624"/>
      <c r="HI67" s="624"/>
      <c r="HJ67" s="624"/>
      <c r="HK67" s="624"/>
      <c r="HL67" s="624"/>
      <c r="HM67" s="624"/>
      <c r="HN67" s="624"/>
      <c r="HO67" s="624"/>
      <c r="HP67" s="624"/>
      <c r="HQ67" s="624"/>
      <c r="HR67" s="624"/>
      <c r="HS67" s="624"/>
      <c r="HT67" s="624"/>
      <c r="HU67" s="624"/>
      <c r="HV67" s="624"/>
      <c r="HW67" s="624"/>
      <c r="HX67" s="624"/>
      <c r="HY67" s="624"/>
      <c r="HZ67" s="624"/>
      <c r="IA67" s="624"/>
      <c r="IB67" s="624"/>
      <c r="IC67" s="624"/>
      <c r="ID67" s="624"/>
      <c r="IE67" s="624"/>
      <c r="IF67" s="624"/>
      <c r="IG67" s="624"/>
      <c r="IH67" s="624"/>
      <c r="II67" s="624"/>
      <c r="IJ67" s="624"/>
      <c r="IK67" s="624"/>
      <c r="IL67" s="624"/>
      <c r="IM67" s="624"/>
      <c r="IN67" s="624"/>
    </row>
    <row r="68" spans="1:248" ht="18" customHeight="1">
      <c r="A68" s="1157">
        <v>62</v>
      </c>
      <c r="B68" s="612"/>
      <c r="C68" s="771">
        <v>61</v>
      </c>
      <c r="D68" s="625" t="s">
        <v>888</v>
      </c>
      <c r="E68" s="615" t="s">
        <v>25</v>
      </c>
      <c r="F68" s="616">
        <f t="shared" si="1"/>
        <v>3110</v>
      </c>
      <c r="G68" s="617"/>
      <c r="H68" s="618">
        <v>3010</v>
      </c>
      <c r="I68" s="618">
        <v>100</v>
      </c>
      <c r="J68" s="910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4"/>
      <c r="AM68" s="624"/>
      <c r="AN68" s="624"/>
      <c r="AO68" s="624"/>
      <c r="AP68" s="624"/>
      <c r="AQ68" s="624"/>
      <c r="AR68" s="624"/>
      <c r="AS68" s="624"/>
      <c r="AT68" s="624"/>
      <c r="AU68" s="624"/>
      <c r="AV68" s="624"/>
      <c r="AW68" s="624"/>
      <c r="AX68" s="624"/>
      <c r="AY68" s="624"/>
      <c r="AZ68" s="624"/>
      <c r="BA68" s="624"/>
      <c r="BB68" s="624"/>
      <c r="BC68" s="624"/>
      <c r="BD68" s="624"/>
      <c r="BE68" s="624"/>
      <c r="BF68" s="624"/>
      <c r="BG68" s="624"/>
      <c r="BH68" s="624"/>
      <c r="BI68" s="624"/>
      <c r="BJ68" s="624"/>
      <c r="BK68" s="624"/>
      <c r="BL68" s="624"/>
      <c r="BM68" s="624"/>
      <c r="BN68" s="624"/>
      <c r="BO68" s="624"/>
      <c r="BP68" s="624"/>
      <c r="BQ68" s="624"/>
      <c r="BR68" s="624"/>
      <c r="BS68" s="624"/>
      <c r="BT68" s="624"/>
      <c r="BU68" s="624"/>
      <c r="BV68" s="624"/>
      <c r="BW68" s="624"/>
      <c r="BX68" s="624"/>
      <c r="BY68" s="624"/>
      <c r="BZ68" s="624"/>
      <c r="CA68" s="624"/>
      <c r="CB68" s="624"/>
      <c r="CC68" s="624"/>
      <c r="CD68" s="624"/>
      <c r="CE68" s="624"/>
      <c r="CF68" s="624"/>
      <c r="CG68" s="624"/>
      <c r="CH68" s="624"/>
      <c r="CI68" s="624"/>
      <c r="CJ68" s="624"/>
      <c r="CK68" s="624"/>
      <c r="CL68" s="624"/>
      <c r="CM68" s="624"/>
      <c r="CN68" s="624"/>
      <c r="CO68" s="624"/>
      <c r="CP68" s="624"/>
      <c r="CQ68" s="624"/>
      <c r="CR68" s="624"/>
      <c r="CS68" s="624"/>
      <c r="CT68" s="624"/>
      <c r="CU68" s="624"/>
      <c r="CV68" s="624"/>
      <c r="CW68" s="624"/>
      <c r="CX68" s="624"/>
      <c r="CY68" s="624"/>
      <c r="CZ68" s="624"/>
      <c r="DA68" s="624"/>
      <c r="DB68" s="624"/>
      <c r="DC68" s="624"/>
      <c r="DD68" s="624"/>
      <c r="DE68" s="624"/>
      <c r="DF68" s="624"/>
      <c r="DG68" s="624"/>
      <c r="DH68" s="624"/>
      <c r="DI68" s="624"/>
      <c r="DJ68" s="624"/>
      <c r="DK68" s="624"/>
      <c r="DL68" s="624"/>
      <c r="DM68" s="624"/>
      <c r="DN68" s="624"/>
      <c r="DO68" s="624"/>
      <c r="DP68" s="624"/>
      <c r="DQ68" s="624"/>
      <c r="DR68" s="624"/>
      <c r="DS68" s="624"/>
      <c r="DT68" s="624"/>
      <c r="DU68" s="624"/>
      <c r="DV68" s="624"/>
      <c r="DW68" s="624"/>
      <c r="DX68" s="624"/>
      <c r="DY68" s="624"/>
      <c r="DZ68" s="624"/>
      <c r="EA68" s="624"/>
      <c r="EB68" s="624"/>
      <c r="EC68" s="624"/>
      <c r="ED68" s="624"/>
      <c r="EE68" s="624"/>
      <c r="EF68" s="624"/>
      <c r="EG68" s="624"/>
      <c r="EH68" s="624"/>
      <c r="EI68" s="624"/>
      <c r="EJ68" s="624"/>
      <c r="EK68" s="624"/>
      <c r="EL68" s="624"/>
      <c r="EM68" s="624"/>
      <c r="EN68" s="624"/>
      <c r="EO68" s="624"/>
      <c r="EP68" s="624"/>
      <c r="EQ68" s="624"/>
      <c r="ER68" s="624"/>
      <c r="ES68" s="624"/>
      <c r="ET68" s="624"/>
      <c r="EU68" s="624"/>
      <c r="EV68" s="624"/>
      <c r="EW68" s="624"/>
      <c r="EX68" s="624"/>
      <c r="EY68" s="624"/>
      <c r="EZ68" s="624"/>
      <c r="FA68" s="624"/>
      <c r="FB68" s="624"/>
      <c r="FC68" s="624"/>
      <c r="FD68" s="624"/>
      <c r="FE68" s="624"/>
      <c r="FF68" s="624"/>
      <c r="FG68" s="624"/>
      <c r="FH68" s="624"/>
      <c r="FI68" s="624"/>
      <c r="FJ68" s="624"/>
      <c r="FK68" s="624"/>
      <c r="FL68" s="624"/>
      <c r="FM68" s="624"/>
      <c r="FN68" s="624"/>
      <c r="FO68" s="624"/>
      <c r="FP68" s="624"/>
      <c r="FQ68" s="624"/>
      <c r="FR68" s="624"/>
      <c r="FS68" s="624"/>
      <c r="FT68" s="624"/>
      <c r="FU68" s="624"/>
      <c r="FV68" s="624"/>
      <c r="FW68" s="624"/>
      <c r="FX68" s="624"/>
      <c r="FY68" s="624"/>
      <c r="FZ68" s="624"/>
      <c r="GA68" s="624"/>
      <c r="GB68" s="624"/>
      <c r="GC68" s="624"/>
      <c r="GD68" s="624"/>
      <c r="GE68" s="624"/>
      <c r="GF68" s="624"/>
      <c r="GG68" s="624"/>
      <c r="GH68" s="624"/>
      <c r="GI68" s="624"/>
      <c r="GJ68" s="624"/>
      <c r="GK68" s="624"/>
      <c r="GL68" s="624"/>
      <c r="GM68" s="624"/>
      <c r="GN68" s="624"/>
      <c r="GO68" s="624"/>
      <c r="GP68" s="624"/>
      <c r="GQ68" s="624"/>
      <c r="GR68" s="624"/>
      <c r="GS68" s="624"/>
      <c r="GT68" s="624"/>
      <c r="GU68" s="624"/>
      <c r="GV68" s="624"/>
      <c r="GW68" s="624"/>
      <c r="GX68" s="624"/>
      <c r="GY68" s="624"/>
      <c r="GZ68" s="624"/>
      <c r="HA68" s="624"/>
      <c r="HB68" s="624"/>
      <c r="HC68" s="624"/>
      <c r="HD68" s="624"/>
      <c r="HE68" s="624"/>
      <c r="HF68" s="624"/>
      <c r="HG68" s="624"/>
      <c r="HH68" s="624"/>
      <c r="HI68" s="624"/>
      <c r="HJ68" s="624"/>
      <c r="HK68" s="624"/>
      <c r="HL68" s="624"/>
      <c r="HM68" s="624"/>
      <c r="HN68" s="624"/>
      <c r="HO68" s="624"/>
      <c r="HP68" s="624"/>
      <c r="HQ68" s="624"/>
      <c r="HR68" s="624"/>
      <c r="HS68" s="624"/>
      <c r="HT68" s="624"/>
      <c r="HU68" s="624"/>
      <c r="HV68" s="624"/>
      <c r="HW68" s="624"/>
      <c r="HX68" s="624"/>
      <c r="HY68" s="624"/>
      <c r="HZ68" s="624"/>
      <c r="IA68" s="624"/>
      <c r="IB68" s="624"/>
      <c r="IC68" s="624"/>
      <c r="ID68" s="624"/>
      <c r="IE68" s="624"/>
      <c r="IF68" s="624"/>
      <c r="IG68" s="624"/>
      <c r="IH68" s="624"/>
      <c r="II68" s="624"/>
      <c r="IJ68" s="624"/>
      <c r="IK68" s="624"/>
      <c r="IL68" s="624"/>
      <c r="IM68" s="624"/>
      <c r="IN68" s="624"/>
    </row>
    <row r="69" spans="1:248" ht="18" customHeight="1">
      <c r="A69" s="1157">
        <v>63</v>
      </c>
      <c r="B69" s="612"/>
      <c r="C69" s="771">
        <v>62</v>
      </c>
      <c r="D69" s="625" t="s">
        <v>889</v>
      </c>
      <c r="E69" s="615" t="s">
        <v>25</v>
      </c>
      <c r="F69" s="616">
        <f t="shared" si="1"/>
        <v>208000</v>
      </c>
      <c r="G69" s="617"/>
      <c r="H69" s="618">
        <v>85000</v>
      </c>
      <c r="I69" s="618">
        <v>123000</v>
      </c>
      <c r="J69" s="910"/>
      <c r="K69" s="624"/>
      <c r="L69" s="624"/>
      <c r="M69" s="624"/>
      <c r="N69" s="624"/>
      <c r="O69" s="624"/>
      <c r="P69" s="624"/>
      <c r="Q69" s="624"/>
      <c r="R69" s="624"/>
      <c r="S69" s="624"/>
      <c r="T69" s="624"/>
      <c r="U69" s="624"/>
      <c r="V69" s="624"/>
      <c r="W69" s="624"/>
      <c r="X69" s="624"/>
      <c r="Y69" s="624"/>
      <c r="Z69" s="624"/>
      <c r="AA69" s="624"/>
      <c r="AB69" s="624"/>
      <c r="AC69" s="624"/>
      <c r="AD69" s="624"/>
      <c r="AE69" s="624"/>
      <c r="AF69" s="624"/>
      <c r="AG69" s="624"/>
      <c r="AH69" s="624"/>
      <c r="AI69" s="624"/>
      <c r="AJ69" s="624"/>
      <c r="AK69" s="624"/>
      <c r="AL69" s="624"/>
      <c r="AM69" s="624"/>
      <c r="AN69" s="624"/>
      <c r="AO69" s="624"/>
      <c r="AP69" s="624"/>
      <c r="AQ69" s="624"/>
      <c r="AR69" s="624"/>
      <c r="AS69" s="624"/>
      <c r="AT69" s="624"/>
      <c r="AU69" s="624"/>
      <c r="AV69" s="624"/>
      <c r="AW69" s="624"/>
      <c r="AX69" s="624"/>
      <c r="AY69" s="624"/>
      <c r="AZ69" s="624"/>
      <c r="BA69" s="624"/>
      <c r="BB69" s="624"/>
      <c r="BC69" s="624"/>
      <c r="BD69" s="624"/>
      <c r="BE69" s="624"/>
      <c r="BF69" s="624"/>
      <c r="BG69" s="624"/>
      <c r="BH69" s="624"/>
      <c r="BI69" s="624"/>
      <c r="BJ69" s="624"/>
      <c r="BK69" s="624"/>
      <c r="BL69" s="624"/>
      <c r="BM69" s="624"/>
      <c r="BN69" s="624"/>
      <c r="BO69" s="624"/>
      <c r="BP69" s="624"/>
      <c r="BQ69" s="624"/>
      <c r="BR69" s="624"/>
      <c r="BS69" s="624"/>
      <c r="BT69" s="624"/>
      <c r="BU69" s="624"/>
      <c r="BV69" s="624"/>
      <c r="BW69" s="624"/>
      <c r="BX69" s="624"/>
      <c r="BY69" s="624"/>
      <c r="BZ69" s="624"/>
      <c r="CA69" s="624"/>
      <c r="CB69" s="624"/>
      <c r="CC69" s="624"/>
      <c r="CD69" s="624"/>
      <c r="CE69" s="624"/>
      <c r="CF69" s="624"/>
      <c r="CG69" s="624"/>
      <c r="CH69" s="624"/>
      <c r="CI69" s="624"/>
      <c r="CJ69" s="624"/>
      <c r="CK69" s="624"/>
      <c r="CL69" s="624"/>
      <c r="CM69" s="624"/>
      <c r="CN69" s="624"/>
      <c r="CO69" s="624"/>
      <c r="CP69" s="624"/>
      <c r="CQ69" s="624"/>
      <c r="CR69" s="624"/>
      <c r="CS69" s="624"/>
      <c r="CT69" s="624"/>
      <c r="CU69" s="624"/>
      <c r="CV69" s="624"/>
      <c r="CW69" s="624"/>
      <c r="CX69" s="624"/>
      <c r="CY69" s="624"/>
      <c r="CZ69" s="624"/>
      <c r="DA69" s="624"/>
      <c r="DB69" s="624"/>
      <c r="DC69" s="624"/>
      <c r="DD69" s="624"/>
      <c r="DE69" s="624"/>
      <c r="DF69" s="624"/>
      <c r="DG69" s="624"/>
      <c r="DH69" s="624"/>
      <c r="DI69" s="624"/>
      <c r="DJ69" s="624"/>
      <c r="DK69" s="624"/>
      <c r="DL69" s="624"/>
      <c r="DM69" s="624"/>
      <c r="DN69" s="624"/>
      <c r="DO69" s="624"/>
      <c r="DP69" s="624"/>
      <c r="DQ69" s="624"/>
      <c r="DR69" s="624"/>
      <c r="DS69" s="624"/>
      <c r="DT69" s="624"/>
      <c r="DU69" s="624"/>
      <c r="DV69" s="624"/>
      <c r="DW69" s="624"/>
      <c r="DX69" s="624"/>
      <c r="DY69" s="624"/>
      <c r="DZ69" s="624"/>
      <c r="EA69" s="624"/>
      <c r="EB69" s="624"/>
      <c r="EC69" s="624"/>
      <c r="ED69" s="624"/>
      <c r="EE69" s="624"/>
      <c r="EF69" s="624"/>
      <c r="EG69" s="624"/>
      <c r="EH69" s="624"/>
      <c r="EI69" s="624"/>
      <c r="EJ69" s="624"/>
      <c r="EK69" s="624"/>
      <c r="EL69" s="624"/>
      <c r="EM69" s="624"/>
      <c r="EN69" s="624"/>
      <c r="EO69" s="624"/>
      <c r="EP69" s="624"/>
      <c r="EQ69" s="624"/>
      <c r="ER69" s="624"/>
      <c r="ES69" s="624"/>
      <c r="ET69" s="624"/>
      <c r="EU69" s="624"/>
      <c r="EV69" s="624"/>
      <c r="EW69" s="624"/>
      <c r="EX69" s="624"/>
      <c r="EY69" s="624"/>
      <c r="EZ69" s="624"/>
      <c r="FA69" s="624"/>
      <c r="FB69" s="624"/>
      <c r="FC69" s="624"/>
      <c r="FD69" s="624"/>
      <c r="FE69" s="624"/>
      <c r="FF69" s="624"/>
      <c r="FG69" s="624"/>
      <c r="FH69" s="624"/>
      <c r="FI69" s="624"/>
      <c r="FJ69" s="624"/>
      <c r="FK69" s="624"/>
      <c r="FL69" s="624"/>
      <c r="FM69" s="624"/>
      <c r="FN69" s="624"/>
      <c r="FO69" s="624"/>
      <c r="FP69" s="624"/>
      <c r="FQ69" s="624"/>
      <c r="FR69" s="624"/>
      <c r="FS69" s="624"/>
      <c r="FT69" s="624"/>
      <c r="FU69" s="624"/>
      <c r="FV69" s="624"/>
      <c r="FW69" s="624"/>
      <c r="FX69" s="624"/>
      <c r="FY69" s="624"/>
      <c r="FZ69" s="624"/>
      <c r="GA69" s="624"/>
      <c r="GB69" s="624"/>
      <c r="GC69" s="624"/>
      <c r="GD69" s="624"/>
      <c r="GE69" s="624"/>
      <c r="GF69" s="624"/>
      <c r="GG69" s="624"/>
      <c r="GH69" s="624"/>
      <c r="GI69" s="624"/>
      <c r="GJ69" s="624"/>
      <c r="GK69" s="624"/>
      <c r="GL69" s="624"/>
      <c r="GM69" s="624"/>
      <c r="GN69" s="624"/>
      <c r="GO69" s="624"/>
      <c r="GP69" s="624"/>
      <c r="GQ69" s="624"/>
      <c r="GR69" s="624"/>
      <c r="GS69" s="624"/>
      <c r="GT69" s="624"/>
      <c r="GU69" s="624"/>
      <c r="GV69" s="624"/>
      <c r="GW69" s="624"/>
      <c r="GX69" s="624"/>
      <c r="GY69" s="624"/>
      <c r="GZ69" s="624"/>
      <c r="HA69" s="624"/>
      <c r="HB69" s="624"/>
      <c r="HC69" s="624"/>
      <c r="HD69" s="624"/>
      <c r="HE69" s="624"/>
      <c r="HF69" s="624"/>
      <c r="HG69" s="624"/>
      <c r="HH69" s="624"/>
      <c r="HI69" s="624"/>
      <c r="HJ69" s="624"/>
      <c r="HK69" s="624"/>
      <c r="HL69" s="624"/>
      <c r="HM69" s="624"/>
      <c r="HN69" s="624"/>
      <c r="HO69" s="624"/>
      <c r="HP69" s="624"/>
      <c r="HQ69" s="624"/>
      <c r="HR69" s="624"/>
      <c r="HS69" s="624"/>
      <c r="HT69" s="624"/>
      <c r="HU69" s="624"/>
      <c r="HV69" s="624"/>
      <c r="HW69" s="624"/>
      <c r="HX69" s="624"/>
      <c r="HY69" s="624"/>
      <c r="HZ69" s="624"/>
      <c r="IA69" s="624"/>
      <c r="IB69" s="624"/>
      <c r="IC69" s="624"/>
      <c r="ID69" s="624"/>
      <c r="IE69" s="624"/>
      <c r="IF69" s="624"/>
      <c r="IG69" s="624"/>
      <c r="IH69" s="624"/>
      <c r="II69" s="624"/>
      <c r="IJ69" s="624"/>
      <c r="IK69" s="624"/>
      <c r="IL69" s="624"/>
      <c r="IM69" s="624"/>
      <c r="IN69" s="624"/>
    </row>
    <row r="70" spans="1:248" ht="18" customHeight="1">
      <c r="A70" s="1157">
        <v>64</v>
      </c>
      <c r="B70" s="612"/>
      <c r="C70" s="771">
        <v>63</v>
      </c>
      <c r="D70" s="625" t="s">
        <v>890</v>
      </c>
      <c r="E70" s="615" t="s">
        <v>25</v>
      </c>
      <c r="F70" s="616">
        <f t="shared" si="1"/>
        <v>7000</v>
      </c>
      <c r="G70" s="617"/>
      <c r="H70" s="618"/>
      <c r="I70" s="618">
        <v>7000</v>
      </c>
      <c r="J70" s="910"/>
      <c r="K70" s="624"/>
      <c r="L70" s="624"/>
      <c r="M70" s="624"/>
      <c r="N70" s="624"/>
      <c r="O70" s="624"/>
      <c r="P70" s="624"/>
      <c r="Q70" s="624"/>
      <c r="R70" s="624"/>
      <c r="S70" s="624"/>
      <c r="T70" s="624"/>
      <c r="U70" s="624"/>
      <c r="V70" s="624"/>
      <c r="W70" s="624"/>
      <c r="X70" s="624"/>
      <c r="Y70" s="624"/>
      <c r="Z70" s="624"/>
      <c r="AA70" s="624"/>
      <c r="AB70" s="624"/>
      <c r="AC70" s="624"/>
      <c r="AD70" s="624"/>
      <c r="AE70" s="624"/>
      <c r="AF70" s="624"/>
      <c r="AG70" s="624"/>
      <c r="AH70" s="624"/>
      <c r="AI70" s="624"/>
      <c r="AJ70" s="624"/>
      <c r="AK70" s="624"/>
      <c r="AL70" s="624"/>
      <c r="AM70" s="624"/>
      <c r="AN70" s="624"/>
      <c r="AO70" s="624"/>
      <c r="AP70" s="624"/>
      <c r="AQ70" s="624"/>
      <c r="AR70" s="624"/>
      <c r="AS70" s="624"/>
      <c r="AT70" s="624"/>
      <c r="AU70" s="624"/>
      <c r="AV70" s="624"/>
      <c r="AW70" s="624"/>
      <c r="AX70" s="624"/>
      <c r="AY70" s="624"/>
      <c r="AZ70" s="624"/>
      <c r="BA70" s="624"/>
      <c r="BB70" s="624"/>
      <c r="BC70" s="624"/>
      <c r="BD70" s="624"/>
      <c r="BE70" s="624"/>
      <c r="BF70" s="624"/>
      <c r="BG70" s="624"/>
      <c r="BH70" s="624"/>
      <c r="BI70" s="624"/>
      <c r="BJ70" s="624"/>
      <c r="BK70" s="624"/>
      <c r="BL70" s="624"/>
      <c r="BM70" s="624"/>
      <c r="BN70" s="624"/>
      <c r="BO70" s="624"/>
      <c r="BP70" s="624"/>
      <c r="BQ70" s="624"/>
      <c r="BR70" s="624"/>
      <c r="BS70" s="624"/>
      <c r="BT70" s="624"/>
      <c r="BU70" s="624"/>
      <c r="BV70" s="624"/>
      <c r="BW70" s="624"/>
      <c r="BX70" s="624"/>
      <c r="BY70" s="624"/>
      <c r="BZ70" s="624"/>
      <c r="CA70" s="624"/>
      <c r="CB70" s="624"/>
      <c r="CC70" s="624"/>
      <c r="CD70" s="624"/>
      <c r="CE70" s="624"/>
      <c r="CF70" s="624"/>
      <c r="CG70" s="624"/>
      <c r="CH70" s="624"/>
      <c r="CI70" s="624"/>
      <c r="CJ70" s="624"/>
      <c r="CK70" s="624"/>
      <c r="CL70" s="624"/>
      <c r="CM70" s="624"/>
      <c r="CN70" s="624"/>
      <c r="CO70" s="624"/>
      <c r="CP70" s="624"/>
      <c r="CQ70" s="624"/>
      <c r="CR70" s="624"/>
      <c r="CS70" s="624"/>
      <c r="CT70" s="624"/>
      <c r="CU70" s="624"/>
      <c r="CV70" s="624"/>
      <c r="CW70" s="624"/>
      <c r="CX70" s="624"/>
      <c r="CY70" s="624"/>
      <c r="CZ70" s="624"/>
      <c r="DA70" s="624"/>
      <c r="DB70" s="624"/>
      <c r="DC70" s="624"/>
      <c r="DD70" s="624"/>
      <c r="DE70" s="624"/>
      <c r="DF70" s="624"/>
      <c r="DG70" s="624"/>
      <c r="DH70" s="624"/>
      <c r="DI70" s="624"/>
      <c r="DJ70" s="624"/>
      <c r="DK70" s="624"/>
      <c r="DL70" s="624"/>
      <c r="DM70" s="624"/>
      <c r="DN70" s="624"/>
      <c r="DO70" s="624"/>
      <c r="DP70" s="624"/>
      <c r="DQ70" s="624"/>
      <c r="DR70" s="624"/>
      <c r="DS70" s="624"/>
      <c r="DT70" s="624"/>
      <c r="DU70" s="624"/>
      <c r="DV70" s="624"/>
      <c r="DW70" s="624"/>
      <c r="DX70" s="624"/>
      <c r="DY70" s="624"/>
      <c r="DZ70" s="624"/>
      <c r="EA70" s="624"/>
      <c r="EB70" s="624"/>
      <c r="EC70" s="624"/>
      <c r="ED70" s="624"/>
      <c r="EE70" s="624"/>
      <c r="EF70" s="624"/>
      <c r="EG70" s="624"/>
      <c r="EH70" s="624"/>
      <c r="EI70" s="624"/>
      <c r="EJ70" s="624"/>
      <c r="EK70" s="624"/>
      <c r="EL70" s="624"/>
      <c r="EM70" s="624"/>
      <c r="EN70" s="624"/>
      <c r="EO70" s="624"/>
      <c r="EP70" s="624"/>
      <c r="EQ70" s="624"/>
      <c r="ER70" s="624"/>
      <c r="ES70" s="624"/>
      <c r="ET70" s="624"/>
      <c r="EU70" s="624"/>
      <c r="EV70" s="624"/>
      <c r="EW70" s="624"/>
      <c r="EX70" s="624"/>
      <c r="EY70" s="624"/>
      <c r="EZ70" s="624"/>
      <c r="FA70" s="624"/>
      <c r="FB70" s="624"/>
      <c r="FC70" s="624"/>
      <c r="FD70" s="624"/>
      <c r="FE70" s="624"/>
      <c r="FF70" s="624"/>
      <c r="FG70" s="624"/>
      <c r="FH70" s="624"/>
      <c r="FI70" s="624"/>
      <c r="FJ70" s="624"/>
      <c r="FK70" s="624"/>
      <c r="FL70" s="624"/>
      <c r="FM70" s="624"/>
      <c r="FN70" s="624"/>
      <c r="FO70" s="624"/>
      <c r="FP70" s="624"/>
      <c r="FQ70" s="624"/>
      <c r="FR70" s="624"/>
      <c r="FS70" s="624"/>
      <c r="FT70" s="624"/>
      <c r="FU70" s="624"/>
      <c r="FV70" s="624"/>
      <c r="FW70" s="624"/>
      <c r="FX70" s="624"/>
      <c r="FY70" s="624"/>
      <c r="FZ70" s="624"/>
      <c r="GA70" s="624"/>
      <c r="GB70" s="624"/>
      <c r="GC70" s="624"/>
      <c r="GD70" s="624"/>
      <c r="GE70" s="624"/>
      <c r="GF70" s="624"/>
      <c r="GG70" s="624"/>
      <c r="GH70" s="624"/>
      <c r="GI70" s="624"/>
      <c r="GJ70" s="624"/>
      <c r="GK70" s="624"/>
      <c r="GL70" s="624"/>
      <c r="GM70" s="624"/>
      <c r="GN70" s="624"/>
      <c r="GO70" s="624"/>
      <c r="GP70" s="624"/>
      <c r="GQ70" s="624"/>
      <c r="GR70" s="624"/>
      <c r="GS70" s="624"/>
      <c r="GT70" s="624"/>
      <c r="GU70" s="624"/>
      <c r="GV70" s="624"/>
      <c r="GW70" s="624"/>
      <c r="GX70" s="624"/>
      <c r="GY70" s="624"/>
      <c r="GZ70" s="624"/>
      <c r="HA70" s="624"/>
      <c r="HB70" s="624"/>
      <c r="HC70" s="624"/>
      <c r="HD70" s="624"/>
      <c r="HE70" s="624"/>
      <c r="HF70" s="624"/>
      <c r="HG70" s="624"/>
      <c r="HH70" s="624"/>
      <c r="HI70" s="624"/>
      <c r="HJ70" s="624"/>
      <c r="HK70" s="624"/>
      <c r="HL70" s="624"/>
      <c r="HM70" s="624"/>
      <c r="HN70" s="624"/>
      <c r="HO70" s="624"/>
      <c r="HP70" s="624"/>
      <c r="HQ70" s="624"/>
      <c r="HR70" s="624"/>
      <c r="HS70" s="624"/>
      <c r="HT70" s="624"/>
      <c r="HU70" s="624"/>
      <c r="HV70" s="624"/>
      <c r="HW70" s="624"/>
      <c r="HX70" s="624"/>
      <c r="HY70" s="624"/>
      <c r="HZ70" s="624"/>
      <c r="IA70" s="624"/>
      <c r="IB70" s="624"/>
      <c r="IC70" s="624"/>
      <c r="ID70" s="624"/>
      <c r="IE70" s="624"/>
      <c r="IF70" s="624"/>
      <c r="IG70" s="624"/>
      <c r="IH70" s="624"/>
      <c r="II70" s="624"/>
      <c r="IJ70" s="624"/>
      <c r="IK70" s="624"/>
      <c r="IL70" s="624"/>
      <c r="IM70" s="624"/>
      <c r="IN70" s="624"/>
    </row>
    <row r="71" spans="1:10" ht="66">
      <c r="A71" s="1157">
        <v>65</v>
      </c>
      <c r="B71" s="612"/>
      <c r="C71" s="613">
        <v>64</v>
      </c>
      <c r="D71" s="614" t="s">
        <v>520</v>
      </c>
      <c r="E71" s="615" t="s">
        <v>24</v>
      </c>
      <c r="F71" s="616">
        <f t="shared" si="1"/>
        <v>36918</v>
      </c>
      <c r="G71" s="617">
        <v>11933</v>
      </c>
      <c r="H71" s="618">
        <v>20985</v>
      </c>
      <c r="I71" s="618">
        <v>4000</v>
      </c>
      <c r="J71" s="910"/>
    </row>
    <row r="72" spans="1:248" ht="18" customHeight="1">
      <c r="A72" s="1157">
        <v>66</v>
      </c>
      <c r="B72" s="612"/>
      <c r="C72" s="771">
        <v>65</v>
      </c>
      <c r="D72" s="614" t="s">
        <v>521</v>
      </c>
      <c r="E72" s="615" t="s">
        <v>25</v>
      </c>
      <c r="F72" s="616">
        <f t="shared" si="1"/>
        <v>48327</v>
      </c>
      <c r="G72" s="617">
        <v>26235</v>
      </c>
      <c r="H72" s="618">
        <v>15592</v>
      </c>
      <c r="I72" s="618">
        <v>6500</v>
      </c>
      <c r="J72" s="910"/>
      <c r="K72" s="624"/>
      <c r="L72" s="624"/>
      <c r="M72" s="624"/>
      <c r="N72" s="624"/>
      <c r="O72" s="624"/>
      <c r="P72" s="624"/>
      <c r="Q72" s="624"/>
      <c r="R72" s="624"/>
      <c r="S72" s="624"/>
      <c r="T72" s="624"/>
      <c r="U72" s="624"/>
      <c r="V72" s="624"/>
      <c r="W72" s="624"/>
      <c r="X72" s="624"/>
      <c r="Y72" s="624"/>
      <c r="Z72" s="624"/>
      <c r="AA72" s="624"/>
      <c r="AB72" s="624"/>
      <c r="AC72" s="624"/>
      <c r="AD72" s="624"/>
      <c r="AE72" s="624"/>
      <c r="AF72" s="624"/>
      <c r="AG72" s="624"/>
      <c r="AH72" s="624"/>
      <c r="AI72" s="624"/>
      <c r="AJ72" s="624"/>
      <c r="AK72" s="624"/>
      <c r="AL72" s="624"/>
      <c r="AM72" s="624"/>
      <c r="AN72" s="624"/>
      <c r="AO72" s="624"/>
      <c r="AP72" s="624"/>
      <c r="AQ72" s="624"/>
      <c r="AR72" s="624"/>
      <c r="AS72" s="624"/>
      <c r="AT72" s="624"/>
      <c r="AU72" s="624"/>
      <c r="AV72" s="624"/>
      <c r="AW72" s="624"/>
      <c r="AX72" s="624"/>
      <c r="AY72" s="624"/>
      <c r="AZ72" s="624"/>
      <c r="BA72" s="624"/>
      <c r="BB72" s="624"/>
      <c r="BC72" s="624"/>
      <c r="BD72" s="624"/>
      <c r="BE72" s="624"/>
      <c r="BF72" s="624"/>
      <c r="BG72" s="624"/>
      <c r="BH72" s="624"/>
      <c r="BI72" s="624"/>
      <c r="BJ72" s="624"/>
      <c r="BK72" s="624"/>
      <c r="BL72" s="624"/>
      <c r="BM72" s="624"/>
      <c r="BN72" s="624"/>
      <c r="BO72" s="624"/>
      <c r="BP72" s="624"/>
      <c r="BQ72" s="624"/>
      <c r="BR72" s="624"/>
      <c r="BS72" s="624"/>
      <c r="BT72" s="624"/>
      <c r="BU72" s="624"/>
      <c r="BV72" s="624"/>
      <c r="BW72" s="624"/>
      <c r="BX72" s="624"/>
      <c r="BY72" s="624"/>
      <c r="BZ72" s="624"/>
      <c r="CA72" s="624"/>
      <c r="CB72" s="624"/>
      <c r="CC72" s="624"/>
      <c r="CD72" s="624"/>
      <c r="CE72" s="624"/>
      <c r="CF72" s="624"/>
      <c r="CG72" s="624"/>
      <c r="CH72" s="624"/>
      <c r="CI72" s="624"/>
      <c r="CJ72" s="624"/>
      <c r="CK72" s="624"/>
      <c r="CL72" s="624"/>
      <c r="CM72" s="624"/>
      <c r="CN72" s="624"/>
      <c r="CO72" s="624"/>
      <c r="CP72" s="624"/>
      <c r="CQ72" s="624"/>
      <c r="CR72" s="624"/>
      <c r="CS72" s="624"/>
      <c r="CT72" s="624"/>
      <c r="CU72" s="624"/>
      <c r="CV72" s="624"/>
      <c r="CW72" s="624"/>
      <c r="CX72" s="624"/>
      <c r="CY72" s="624"/>
      <c r="CZ72" s="624"/>
      <c r="DA72" s="624"/>
      <c r="DB72" s="624"/>
      <c r="DC72" s="624"/>
      <c r="DD72" s="624"/>
      <c r="DE72" s="624"/>
      <c r="DF72" s="624"/>
      <c r="DG72" s="624"/>
      <c r="DH72" s="624"/>
      <c r="DI72" s="624"/>
      <c r="DJ72" s="624"/>
      <c r="DK72" s="624"/>
      <c r="DL72" s="624"/>
      <c r="DM72" s="624"/>
      <c r="DN72" s="624"/>
      <c r="DO72" s="624"/>
      <c r="DP72" s="624"/>
      <c r="DQ72" s="624"/>
      <c r="DR72" s="624"/>
      <c r="DS72" s="624"/>
      <c r="DT72" s="624"/>
      <c r="DU72" s="624"/>
      <c r="DV72" s="624"/>
      <c r="DW72" s="624"/>
      <c r="DX72" s="624"/>
      <c r="DY72" s="624"/>
      <c r="DZ72" s="624"/>
      <c r="EA72" s="624"/>
      <c r="EB72" s="624"/>
      <c r="EC72" s="624"/>
      <c r="ED72" s="624"/>
      <c r="EE72" s="624"/>
      <c r="EF72" s="624"/>
      <c r="EG72" s="624"/>
      <c r="EH72" s="624"/>
      <c r="EI72" s="624"/>
      <c r="EJ72" s="624"/>
      <c r="EK72" s="624"/>
      <c r="EL72" s="624"/>
      <c r="EM72" s="624"/>
      <c r="EN72" s="624"/>
      <c r="EO72" s="624"/>
      <c r="EP72" s="624"/>
      <c r="EQ72" s="624"/>
      <c r="ER72" s="624"/>
      <c r="ES72" s="624"/>
      <c r="ET72" s="624"/>
      <c r="EU72" s="624"/>
      <c r="EV72" s="624"/>
      <c r="EW72" s="624"/>
      <c r="EX72" s="624"/>
      <c r="EY72" s="624"/>
      <c r="EZ72" s="624"/>
      <c r="FA72" s="624"/>
      <c r="FB72" s="624"/>
      <c r="FC72" s="624"/>
      <c r="FD72" s="624"/>
      <c r="FE72" s="624"/>
      <c r="FF72" s="624"/>
      <c r="FG72" s="624"/>
      <c r="FH72" s="624"/>
      <c r="FI72" s="624"/>
      <c r="FJ72" s="624"/>
      <c r="FK72" s="624"/>
      <c r="FL72" s="624"/>
      <c r="FM72" s="624"/>
      <c r="FN72" s="624"/>
      <c r="FO72" s="624"/>
      <c r="FP72" s="624"/>
      <c r="FQ72" s="624"/>
      <c r="FR72" s="624"/>
      <c r="FS72" s="624"/>
      <c r="FT72" s="624"/>
      <c r="FU72" s="624"/>
      <c r="FV72" s="624"/>
      <c r="FW72" s="624"/>
      <c r="FX72" s="624"/>
      <c r="FY72" s="624"/>
      <c r="FZ72" s="624"/>
      <c r="GA72" s="624"/>
      <c r="GB72" s="624"/>
      <c r="GC72" s="624"/>
      <c r="GD72" s="624"/>
      <c r="GE72" s="624"/>
      <c r="GF72" s="624"/>
      <c r="GG72" s="624"/>
      <c r="GH72" s="624"/>
      <c r="GI72" s="624"/>
      <c r="GJ72" s="624"/>
      <c r="GK72" s="624"/>
      <c r="GL72" s="624"/>
      <c r="GM72" s="624"/>
      <c r="GN72" s="624"/>
      <c r="GO72" s="624"/>
      <c r="GP72" s="624"/>
      <c r="GQ72" s="624"/>
      <c r="GR72" s="624"/>
      <c r="GS72" s="624"/>
      <c r="GT72" s="624"/>
      <c r="GU72" s="624"/>
      <c r="GV72" s="624"/>
      <c r="GW72" s="624"/>
      <c r="GX72" s="624"/>
      <c r="GY72" s="624"/>
      <c r="GZ72" s="624"/>
      <c r="HA72" s="624"/>
      <c r="HB72" s="624"/>
      <c r="HC72" s="624"/>
      <c r="HD72" s="624"/>
      <c r="HE72" s="624"/>
      <c r="HF72" s="624"/>
      <c r="HG72" s="624"/>
      <c r="HH72" s="624"/>
      <c r="HI72" s="624"/>
      <c r="HJ72" s="624"/>
      <c r="HK72" s="624"/>
      <c r="HL72" s="624"/>
      <c r="HM72" s="624"/>
      <c r="HN72" s="624"/>
      <c r="HO72" s="624"/>
      <c r="HP72" s="624"/>
      <c r="HQ72" s="624"/>
      <c r="HR72" s="624"/>
      <c r="HS72" s="624"/>
      <c r="HT72" s="624"/>
      <c r="HU72" s="624"/>
      <c r="HV72" s="624"/>
      <c r="HW72" s="624"/>
      <c r="HX72" s="624"/>
      <c r="HY72" s="624"/>
      <c r="HZ72" s="624"/>
      <c r="IA72" s="624"/>
      <c r="IB72" s="624"/>
      <c r="IC72" s="624"/>
      <c r="ID72" s="624"/>
      <c r="IE72" s="624"/>
      <c r="IF72" s="624"/>
      <c r="IG72" s="624"/>
      <c r="IH72" s="624"/>
      <c r="II72" s="624"/>
      <c r="IJ72" s="624"/>
      <c r="IK72" s="624"/>
      <c r="IL72" s="624"/>
      <c r="IM72" s="624"/>
      <c r="IN72" s="624"/>
    </row>
    <row r="73" spans="1:248" ht="18" customHeight="1">
      <c r="A73" s="1157">
        <v>67</v>
      </c>
      <c r="B73" s="612"/>
      <c r="C73" s="771">
        <v>66</v>
      </c>
      <c r="D73" s="614" t="s">
        <v>522</v>
      </c>
      <c r="E73" s="615" t="s">
        <v>24</v>
      </c>
      <c r="F73" s="616">
        <f t="shared" si="1"/>
        <v>7500</v>
      </c>
      <c r="G73" s="617">
        <v>2058</v>
      </c>
      <c r="H73" s="618">
        <v>4442</v>
      </c>
      <c r="I73" s="618">
        <v>1000</v>
      </c>
      <c r="J73" s="910"/>
      <c r="K73" s="624"/>
      <c r="L73" s="624"/>
      <c r="M73" s="624"/>
      <c r="N73" s="624"/>
      <c r="O73" s="624"/>
      <c r="P73" s="624"/>
      <c r="Q73" s="624"/>
      <c r="R73" s="624"/>
      <c r="S73" s="624"/>
      <c r="T73" s="624"/>
      <c r="U73" s="624"/>
      <c r="V73" s="624"/>
      <c r="W73" s="624"/>
      <c r="X73" s="624"/>
      <c r="Y73" s="624"/>
      <c r="Z73" s="624"/>
      <c r="AA73" s="624"/>
      <c r="AB73" s="624"/>
      <c r="AC73" s="624"/>
      <c r="AD73" s="624"/>
      <c r="AE73" s="624"/>
      <c r="AF73" s="624"/>
      <c r="AG73" s="624"/>
      <c r="AH73" s="624"/>
      <c r="AI73" s="624"/>
      <c r="AJ73" s="624"/>
      <c r="AK73" s="624"/>
      <c r="AL73" s="624"/>
      <c r="AM73" s="624"/>
      <c r="AN73" s="624"/>
      <c r="AO73" s="624"/>
      <c r="AP73" s="624"/>
      <c r="AQ73" s="624"/>
      <c r="AR73" s="624"/>
      <c r="AS73" s="624"/>
      <c r="AT73" s="624"/>
      <c r="AU73" s="624"/>
      <c r="AV73" s="624"/>
      <c r="AW73" s="624"/>
      <c r="AX73" s="624"/>
      <c r="AY73" s="624"/>
      <c r="AZ73" s="624"/>
      <c r="BA73" s="624"/>
      <c r="BB73" s="624"/>
      <c r="BC73" s="624"/>
      <c r="BD73" s="624"/>
      <c r="BE73" s="624"/>
      <c r="BF73" s="624"/>
      <c r="BG73" s="624"/>
      <c r="BH73" s="624"/>
      <c r="BI73" s="624"/>
      <c r="BJ73" s="624"/>
      <c r="BK73" s="624"/>
      <c r="BL73" s="624"/>
      <c r="BM73" s="624"/>
      <c r="BN73" s="624"/>
      <c r="BO73" s="624"/>
      <c r="BP73" s="624"/>
      <c r="BQ73" s="624"/>
      <c r="BR73" s="624"/>
      <c r="BS73" s="624"/>
      <c r="BT73" s="624"/>
      <c r="BU73" s="624"/>
      <c r="BV73" s="624"/>
      <c r="BW73" s="624"/>
      <c r="BX73" s="624"/>
      <c r="BY73" s="624"/>
      <c r="BZ73" s="624"/>
      <c r="CA73" s="624"/>
      <c r="CB73" s="624"/>
      <c r="CC73" s="624"/>
      <c r="CD73" s="624"/>
      <c r="CE73" s="624"/>
      <c r="CF73" s="624"/>
      <c r="CG73" s="624"/>
      <c r="CH73" s="624"/>
      <c r="CI73" s="624"/>
      <c r="CJ73" s="624"/>
      <c r="CK73" s="624"/>
      <c r="CL73" s="624"/>
      <c r="CM73" s="624"/>
      <c r="CN73" s="624"/>
      <c r="CO73" s="624"/>
      <c r="CP73" s="624"/>
      <c r="CQ73" s="624"/>
      <c r="CR73" s="624"/>
      <c r="CS73" s="624"/>
      <c r="CT73" s="624"/>
      <c r="CU73" s="624"/>
      <c r="CV73" s="624"/>
      <c r="CW73" s="624"/>
      <c r="CX73" s="624"/>
      <c r="CY73" s="624"/>
      <c r="CZ73" s="624"/>
      <c r="DA73" s="624"/>
      <c r="DB73" s="624"/>
      <c r="DC73" s="624"/>
      <c r="DD73" s="624"/>
      <c r="DE73" s="624"/>
      <c r="DF73" s="624"/>
      <c r="DG73" s="624"/>
      <c r="DH73" s="624"/>
      <c r="DI73" s="624"/>
      <c r="DJ73" s="624"/>
      <c r="DK73" s="624"/>
      <c r="DL73" s="624"/>
      <c r="DM73" s="624"/>
      <c r="DN73" s="624"/>
      <c r="DO73" s="624"/>
      <c r="DP73" s="624"/>
      <c r="DQ73" s="624"/>
      <c r="DR73" s="624"/>
      <c r="DS73" s="624"/>
      <c r="DT73" s="624"/>
      <c r="DU73" s="624"/>
      <c r="DV73" s="624"/>
      <c r="DW73" s="624"/>
      <c r="DX73" s="624"/>
      <c r="DY73" s="624"/>
      <c r="DZ73" s="624"/>
      <c r="EA73" s="624"/>
      <c r="EB73" s="624"/>
      <c r="EC73" s="624"/>
      <c r="ED73" s="624"/>
      <c r="EE73" s="624"/>
      <c r="EF73" s="624"/>
      <c r="EG73" s="624"/>
      <c r="EH73" s="624"/>
      <c r="EI73" s="624"/>
      <c r="EJ73" s="624"/>
      <c r="EK73" s="624"/>
      <c r="EL73" s="624"/>
      <c r="EM73" s="624"/>
      <c r="EN73" s="624"/>
      <c r="EO73" s="624"/>
      <c r="EP73" s="624"/>
      <c r="EQ73" s="624"/>
      <c r="ER73" s="624"/>
      <c r="ES73" s="624"/>
      <c r="ET73" s="624"/>
      <c r="EU73" s="624"/>
      <c r="EV73" s="624"/>
      <c r="EW73" s="624"/>
      <c r="EX73" s="624"/>
      <c r="EY73" s="624"/>
      <c r="EZ73" s="624"/>
      <c r="FA73" s="624"/>
      <c r="FB73" s="624"/>
      <c r="FC73" s="624"/>
      <c r="FD73" s="624"/>
      <c r="FE73" s="624"/>
      <c r="FF73" s="624"/>
      <c r="FG73" s="624"/>
      <c r="FH73" s="624"/>
      <c r="FI73" s="624"/>
      <c r="FJ73" s="624"/>
      <c r="FK73" s="624"/>
      <c r="FL73" s="624"/>
      <c r="FM73" s="624"/>
      <c r="FN73" s="624"/>
      <c r="FO73" s="624"/>
      <c r="FP73" s="624"/>
      <c r="FQ73" s="624"/>
      <c r="FR73" s="624"/>
      <c r="FS73" s="624"/>
      <c r="FT73" s="624"/>
      <c r="FU73" s="624"/>
      <c r="FV73" s="624"/>
      <c r="FW73" s="624"/>
      <c r="FX73" s="624"/>
      <c r="FY73" s="624"/>
      <c r="FZ73" s="624"/>
      <c r="GA73" s="624"/>
      <c r="GB73" s="624"/>
      <c r="GC73" s="624"/>
      <c r="GD73" s="624"/>
      <c r="GE73" s="624"/>
      <c r="GF73" s="624"/>
      <c r="GG73" s="624"/>
      <c r="GH73" s="624"/>
      <c r="GI73" s="624"/>
      <c r="GJ73" s="624"/>
      <c r="GK73" s="624"/>
      <c r="GL73" s="624"/>
      <c r="GM73" s="624"/>
      <c r="GN73" s="624"/>
      <c r="GO73" s="624"/>
      <c r="GP73" s="624"/>
      <c r="GQ73" s="624"/>
      <c r="GR73" s="624"/>
      <c r="GS73" s="624"/>
      <c r="GT73" s="624"/>
      <c r="GU73" s="624"/>
      <c r="GV73" s="624"/>
      <c r="GW73" s="624"/>
      <c r="GX73" s="624"/>
      <c r="GY73" s="624"/>
      <c r="GZ73" s="624"/>
      <c r="HA73" s="624"/>
      <c r="HB73" s="624"/>
      <c r="HC73" s="624"/>
      <c r="HD73" s="624"/>
      <c r="HE73" s="624"/>
      <c r="HF73" s="624"/>
      <c r="HG73" s="624"/>
      <c r="HH73" s="624"/>
      <c r="HI73" s="624"/>
      <c r="HJ73" s="624"/>
      <c r="HK73" s="624"/>
      <c r="HL73" s="624"/>
      <c r="HM73" s="624"/>
      <c r="HN73" s="624"/>
      <c r="HO73" s="624"/>
      <c r="HP73" s="624"/>
      <c r="HQ73" s="624"/>
      <c r="HR73" s="624"/>
      <c r="HS73" s="624"/>
      <c r="HT73" s="624"/>
      <c r="HU73" s="624"/>
      <c r="HV73" s="624"/>
      <c r="HW73" s="624"/>
      <c r="HX73" s="624"/>
      <c r="HY73" s="624"/>
      <c r="HZ73" s="624"/>
      <c r="IA73" s="624"/>
      <c r="IB73" s="624"/>
      <c r="IC73" s="624"/>
      <c r="ID73" s="624"/>
      <c r="IE73" s="624"/>
      <c r="IF73" s="624"/>
      <c r="IG73" s="624"/>
      <c r="IH73" s="624"/>
      <c r="II73" s="624"/>
      <c r="IJ73" s="624"/>
      <c r="IK73" s="624"/>
      <c r="IL73" s="624"/>
      <c r="IM73" s="624"/>
      <c r="IN73" s="624"/>
    </row>
    <row r="74" spans="1:10" ht="18" customHeight="1">
      <c r="A74" s="1157">
        <v>68</v>
      </c>
      <c r="B74" s="612"/>
      <c r="C74" s="771">
        <v>67</v>
      </c>
      <c r="D74" s="625" t="s">
        <v>523</v>
      </c>
      <c r="E74" s="615" t="s">
        <v>25</v>
      </c>
      <c r="F74" s="616">
        <f t="shared" si="1"/>
        <v>5000</v>
      </c>
      <c r="G74" s="617">
        <v>248</v>
      </c>
      <c r="H74" s="618">
        <v>2752</v>
      </c>
      <c r="I74" s="618">
        <v>2000</v>
      </c>
      <c r="J74" s="910"/>
    </row>
    <row r="75" spans="1:10" ht="33" customHeight="1">
      <c r="A75" s="1157">
        <v>69</v>
      </c>
      <c r="B75" s="612"/>
      <c r="C75" s="613">
        <v>68</v>
      </c>
      <c r="D75" s="620" t="s">
        <v>642</v>
      </c>
      <c r="E75" s="621" t="s">
        <v>25</v>
      </c>
      <c r="F75" s="616">
        <f t="shared" si="1"/>
        <v>9000</v>
      </c>
      <c r="G75" s="617">
        <v>3500</v>
      </c>
      <c r="H75" s="618">
        <v>2500</v>
      </c>
      <c r="I75" s="618">
        <v>3000</v>
      </c>
      <c r="J75" s="910"/>
    </row>
    <row r="76" spans="1:10" ht="18" customHeight="1">
      <c r="A76" s="1157">
        <v>70</v>
      </c>
      <c r="B76" s="612"/>
      <c r="C76" s="771">
        <v>69</v>
      </c>
      <c r="D76" s="620" t="s">
        <v>628</v>
      </c>
      <c r="E76" s="621" t="s">
        <v>25</v>
      </c>
      <c r="F76" s="616">
        <f t="shared" si="1"/>
        <v>30000</v>
      </c>
      <c r="G76" s="617">
        <v>0</v>
      </c>
      <c r="H76" s="618">
        <v>20000</v>
      </c>
      <c r="I76" s="618">
        <v>10000</v>
      </c>
      <c r="J76" s="910"/>
    </row>
    <row r="77" spans="1:10" ht="18" customHeight="1">
      <c r="A77" s="1157">
        <v>71</v>
      </c>
      <c r="B77" s="612"/>
      <c r="C77" s="771">
        <v>70</v>
      </c>
      <c r="D77" s="620" t="s">
        <v>629</v>
      </c>
      <c r="E77" s="621" t="s">
        <v>25</v>
      </c>
      <c r="F77" s="616">
        <f t="shared" si="1"/>
        <v>16400</v>
      </c>
      <c r="G77" s="617">
        <v>0</v>
      </c>
      <c r="H77" s="618">
        <v>11400</v>
      </c>
      <c r="I77" s="618">
        <v>5000</v>
      </c>
      <c r="J77" s="910"/>
    </row>
    <row r="78" spans="1:10" ht="18" customHeight="1">
      <c r="A78" s="1157">
        <v>72</v>
      </c>
      <c r="B78" s="612"/>
      <c r="C78" s="771">
        <v>71</v>
      </c>
      <c r="D78" s="620" t="s">
        <v>891</v>
      </c>
      <c r="E78" s="621" t="s">
        <v>25</v>
      </c>
      <c r="F78" s="616">
        <f t="shared" si="1"/>
        <v>650</v>
      </c>
      <c r="G78" s="617"/>
      <c r="H78" s="618"/>
      <c r="I78" s="618">
        <v>650</v>
      </c>
      <c r="J78" s="910"/>
    </row>
    <row r="79" spans="1:14" ht="33" customHeight="1">
      <c r="A79" s="1157">
        <v>73</v>
      </c>
      <c r="B79" s="612"/>
      <c r="C79" s="613">
        <v>72</v>
      </c>
      <c r="D79" s="620" t="s">
        <v>902</v>
      </c>
      <c r="E79" s="621" t="s">
        <v>25</v>
      </c>
      <c r="F79" s="616">
        <f t="shared" si="1"/>
        <v>1784</v>
      </c>
      <c r="G79" s="617">
        <v>0</v>
      </c>
      <c r="H79" s="618">
        <v>1784</v>
      </c>
      <c r="I79" s="618"/>
      <c r="J79" s="910"/>
      <c r="K79" s="624"/>
      <c r="L79" s="624"/>
      <c r="M79" s="624"/>
      <c r="N79" s="624"/>
    </row>
    <row r="80" spans="1:10" ht="33" customHeight="1">
      <c r="A80" s="1157">
        <v>74</v>
      </c>
      <c r="B80" s="612"/>
      <c r="C80" s="613">
        <v>73</v>
      </c>
      <c r="D80" s="620" t="s">
        <v>892</v>
      </c>
      <c r="E80" s="621" t="s">
        <v>25</v>
      </c>
      <c r="F80" s="616">
        <f t="shared" si="1"/>
        <v>19000</v>
      </c>
      <c r="G80" s="617"/>
      <c r="H80" s="618"/>
      <c r="I80" s="618">
        <v>19000</v>
      </c>
      <c r="J80" s="910"/>
    </row>
    <row r="81" spans="1:10" ht="18" customHeight="1">
      <c r="A81" s="1157">
        <v>75</v>
      </c>
      <c r="B81" s="612"/>
      <c r="C81" s="771">
        <v>74</v>
      </c>
      <c r="D81" s="620" t="s">
        <v>774</v>
      </c>
      <c r="E81" s="621" t="s">
        <v>25</v>
      </c>
      <c r="F81" s="616">
        <f t="shared" si="1"/>
        <v>12127</v>
      </c>
      <c r="G81" s="617"/>
      <c r="H81" s="618">
        <v>8127</v>
      </c>
      <c r="I81" s="618">
        <v>4000</v>
      </c>
      <c r="J81" s="910"/>
    </row>
    <row r="82" spans="1:10" ht="18" customHeight="1">
      <c r="A82" s="1157">
        <v>76</v>
      </c>
      <c r="B82" s="612"/>
      <c r="C82" s="771">
        <v>75</v>
      </c>
      <c r="D82" s="620" t="s">
        <v>893</v>
      </c>
      <c r="E82" s="621" t="s">
        <v>25</v>
      </c>
      <c r="F82" s="616">
        <f t="shared" si="1"/>
        <v>6935</v>
      </c>
      <c r="G82" s="617"/>
      <c r="H82" s="618"/>
      <c r="I82" s="618">
        <v>6935</v>
      </c>
      <c r="J82" s="910"/>
    </row>
    <row r="83" spans="1:10" ht="33" customHeight="1">
      <c r="A83" s="1157">
        <v>77</v>
      </c>
      <c r="B83" s="612"/>
      <c r="C83" s="613">
        <v>76</v>
      </c>
      <c r="D83" s="620" t="s">
        <v>340</v>
      </c>
      <c r="E83" s="621" t="s">
        <v>25</v>
      </c>
      <c r="F83" s="616">
        <f t="shared" si="1"/>
        <v>6578</v>
      </c>
      <c r="G83" s="617">
        <v>1683</v>
      </c>
      <c r="H83" s="618">
        <v>4895</v>
      </c>
      <c r="I83" s="618"/>
      <c r="J83" s="910"/>
    </row>
    <row r="84" spans="1:10" ht="22.5" customHeight="1">
      <c r="A84" s="1157">
        <v>78</v>
      </c>
      <c r="B84" s="612"/>
      <c r="C84" s="613"/>
      <c r="D84" s="1065" t="s">
        <v>715</v>
      </c>
      <c r="E84" s="621"/>
      <c r="F84" s="616"/>
      <c r="G84" s="617"/>
      <c r="H84" s="618"/>
      <c r="I84" s="618"/>
      <c r="J84" s="910"/>
    </row>
    <row r="85" spans="1:10" ht="18" customHeight="1">
      <c r="A85" s="1157">
        <v>79</v>
      </c>
      <c r="B85" s="612"/>
      <c r="C85" s="771">
        <v>77</v>
      </c>
      <c r="D85" s="1070" t="s">
        <v>946</v>
      </c>
      <c r="E85" s="621" t="s">
        <v>25</v>
      </c>
      <c r="F85" s="616">
        <f t="shared" si="1"/>
        <v>2500</v>
      </c>
      <c r="G85" s="1071"/>
      <c r="H85" s="1072"/>
      <c r="I85" s="1072">
        <v>2500</v>
      </c>
      <c r="J85" s="1073"/>
    </row>
    <row r="86" spans="1:10" ht="30" customHeight="1">
      <c r="A86" s="1157">
        <v>80</v>
      </c>
      <c r="B86" s="612"/>
      <c r="C86" s="626"/>
      <c r="D86" s="627" t="s">
        <v>443</v>
      </c>
      <c r="E86" s="628"/>
      <c r="F86" s="629">
        <f>SUM(F8:F83)+F85</f>
        <v>30674222</v>
      </c>
      <c r="G86" s="629">
        <f>SUM(G8:G85)</f>
        <v>820258</v>
      </c>
      <c r="H86" s="630">
        <f>SUM(H8:H85)</f>
        <v>5882100</v>
      </c>
      <c r="I86" s="630">
        <f>SUM(I8:I85)</f>
        <v>13014190</v>
      </c>
      <c r="J86" s="911">
        <f>SUM(J8:J85)</f>
        <v>10957674</v>
      </c>
    </row>
    <row r="87" spans="1:10" ht="22.5" customHeight="1">
      <c r="A87" s="1157">
        <v>81</v>
      </c>
      <c r="B87" s="612"/>
      <c r="C87" s="1311" t="s">
        <v>335</v>
      </c>
      <c r="D87" s="1312"/>
      <c r="E87" s="631"/>
      <c r="F87" s="632"/>
      <c r="G87" s="633"/>
      <c r="H87" s="634"/>
      <c r="I87" s="634"/>
      <c r="J87" s="946"/>
    </row>
    <row r="88" spans="1:10" ht="22.5" customHeight="1">
      <c r="A88" s="1157">
        <v>82</v>
      </c>
      <c r="B88" s="612"/>
      <c r="C88" s="1103">
        <v>78</v>
      </c>
      <c r="D88" s="620" t="s">
        <v>929</v>
      </c>
      <c r="E88" s="621" t="s">
        <v>25</v>
      </c>
      <c r="F88" s="1101">
        <f>G88+H88+I88+J88</f>
        <v>150000</v>
      </c>
      <c r="G88" s="633"/>
      <c r="H88" s="634"/>
      <c r="I88" s="634">
        <v>150000</v>
      </c>
      <c r="J88" s="946"/>
    </row>
    <row r="89" spans="1:10" ht="49.5" customHeight="1">
      <c r="A89" s="1157">
        <v>83</v>
      </c>
      <c r="B89" s="612"/>
      <c r="C89" s="636">
        <v>79</v>
      </c>
      <c r="D89" s="1083" t="s">
        <v>894</v>
      </c>
      <c r="E89" s="621" t="s">
        <v>25</v>
      </c>
      <c r="F89" s="1102">
        <f>G89+H89+I89+J89</f>
        <v>32728</v>
      </c>
      <c r="G89" s="633"/>
      <c r="H89" s="656"/>
      <c r="I89" s="656">
        <v>32728</v>
      </c>
      <c r="J89" s="946"/>
    </row>
    <row r="90" spans="1:248" s="25" customFormat="1" ht="33" customHeight="1">
      <c r="A90" s="1157">
        <v>84</v>
      </c>
      <c r="B90" s="612"/>
      <c r="C90" s="636">
        <v>80</v>
      </c>
      <c r="D90" s="620" t="s">
        <v>660</v>
      </c>
      <c r="E90" s="621" t="s">
        <v>25</v>
      </c>
      <c r="F90" s="1102">
        <f>G90+H90+I90+J90</f>
        <v>14294</v>
      </c>
      <c r="G90" s="617"/>
      <c r="H90" s="618"/>
      <c r="I90" s="902">
        <v>14294</v>
      </c>
      <c r="J90" s="910"/>
      <c r="K90" s="637"/>
      <c r="L90" s="637"/>
      <c r="M90" s="637"/>
      <c r="N90" s="637"/>
      <c r="O90" s="637"/>
      <c r="P90" s="637"/>
      <c r="Q90" s="637"/>
      <c r="R90" s="637"/>
      <c r="S90" s="637"/>
      <c r="T90" s="637"/>
      <c r="U90" s="637"/>
      <c r="V90" s="637"/>
      <c r="W90" s="637"/>
      <c r="X90" s="637"/>
      <c r="Y90" s="637"/>
      <c r="Z90" s="637"/>
      <c r="AA90" s="637"/>
      <c r="AB90" s="637"/>
      <c r="AC90" s="637"/>
      <c r="AD90" s="637"/>
      <c r="AE90" s="637"/>
      <c r="AF90" s="637"/>
      <c r="AG90" s="637"/>
      <c r="AH90" s="637"/>
      <c r="AI90" s="637"/>
      <c r="AJ90" s="637"/>
      <c r="AK90" s="637"/>
      <c r="AL90" s="637"/>
      <c r="AM90" s="637"/>
      <c r="AN90" s="637"/>
      <c r="AO90" s="637"/>
      <c r="AP90" s="637"/>
      <c r="AQ90" s="637"/>
      <c r="AR90" s="637"/>
      <c r="AS90" s="637"/>
      <c r="AT90" s="637"/>
      <c r="AU90" s="637"/>
      <c r="AV90" s="637"/>
      <c r="AW90" s="637"/>
      <c r="AX90" s="637"/>
      <c r="AY90" s="637"/>
      <c r="AZ90" s="637"/>
      <c r="BA90" s="637"/>
      <c r="BB90" s="637"/>
      <c r="BC90" s="637"/>
      <c r="BD90" s="637"/>
      <c r="BE90" s="637"/>
      <c r="BF90" s="637"/>
      <c r="BG90" s="637"/>
      <c r="BH90" s="637"/>
      <c r="BI90" s="637"/>
      <c r="BJ90" s="637"/>
      <c r="BK90" s="637"/>
      <c r="BL90" s="637"/>
      <c r="BM90" s="637"/>
      <c r="BN90" s="637"/>
      <c r="BO90" s="637"/>
      <c r="BP90" s="637"/>
      <c r="BQ90" s="637"/>
      <c r="BR90" s="637"/>
      <c r="BS90" s="637"/>
      <c r="BT90" s="637"/>
      <c r="BU90" s="637"/>
      <c r="BV90" s="637"/>
      <c r="BW90" s="637"/>
      <c r="BX90" s="637"/>
      <c r="BY90" s="637"/>
      <c r="BZ90" s="637"/>
      <c r="CA90" s="637"/>
      <c r="CB90" s="637"/>
      <c r="CC90" s="637"/>
      <c r="CD90" s="637"/>
      <c r="CE90" s="637"/>
      <c r="CF90" s="637"/>
      <c r="CG90" s="637"/>
      <c r="CH90" s="637"/>
      <c r="CI90" s="637"/>
      <c r="CJ90" s="637"/>
      <c r="CK90" s="637"/>
      <c r="CL90" s="637"/>
      <c r="CM90" s="637"/>
      <c r="CN90" s="637"/>
      <c r="CO90" s="637"/>
      <c r="CP90" s="637"/>
      <c r="CQ90" s="637"/>
      <c r="CR90" s="637"/>
      <c r="CS90" s="637"/>
      <c r="CT90" s="637"/>
      <c r="CU90" s="637"/>
      <c r="CV90" s="637"/>
      <c r="CW90" s="637"/>
      <c r="CX90" s="637"/>
      <c r="CY90" s="637"/>
      <c r="CZ90" s="637"/>
      <c r="DA90" s="637"/>
      <c r="DB90" s="637"/>
      <c r="DC90" s="637"/>
      <c r="DD90" s="637"/>
      <c r="DE90" s="637"/>
      <c r="DF90" s="637"/>
      <c r="DG90" s="637"/>
      <c r="DH90" s="637"/>
      <c r="DI90" s="637"/>
      <c r="DJ90" s="637"/>
      <c r="DK90" s="637"/>
      <c r="DL90" s="637"/>
      <c r="DM90" s="637"/>
      <c r="DN90" s="637"/>
      <c r="DO90" s="637"/>
      <c r="DP90" s="637"/>
      <c r="DQ90" s="637"/>
      <c r="DR90" s="637"/>
      <c r="DS90" s="637"/>
      <c r="DT90" s="637"/>
      <c r="DU90" s="637"/>
      <c r="DV90" s="637"/>
      <c r="DW90" s="637"/>
      <c r="DX90" s="637"/>
      <c r="DY90" s="637"/>
      <c r="DZ90" s="637"/>
      <c r="EA90" s="637"/>
      <c r="EB90" s="637"/>
      <c r="EC90" s="637"/>
      <c r="ED90" s="637"/>
      <c r="EE90" s="637"/>
      <c r="EF90" s="637"/>
      <c r="EG90" s="637"/>
      <c r="EH90" s="637"/>
      <c r="EI90" s="637"/>
      <c r="EJ90" s="637"/>
      <c r="EK90" s="637"/>
      <c r="EL90" s="637"/>
      <c r="EM90" s="637"/>
      <c r="EN90" s="637"/>
      <c r="EO90" s="637"/>
      <c r="EP90" s="637"/>
      <c r="EQ90" s="637"/>
      <c r="ER90" s="637"/>
      <c r="ES90" s="637"/>
      <c r="ET90" s="637"/>
      <c r="EU90" s="637"/>
      <c r="EV90" s="637"/>
      <c r="EW90" s="637"/>
      <c r="EX90" s="637"/>
      <c r="EY90" s="637"/>
      <c r="EZ90" s="637"/>
      <c r="FA90" s="637"/>
      <c r="FB90" s="637"/>
      <c r="FC90" s="637"/>
      <c r="FD90" s="637"/>
      <c r="FE90" s="637"/>
      <c r="FF90" s="637"/>
      <c r="FG90" s="637"/>
      <c r="FH90" s="637"/>
      <c r="FI90" s="637"/>
      <c r="FJ90" s="637"/>
      <c r="FK90" s="637"/>
      <c r="FL90" s="637"/>
      <c r="FM90" s="637"/>
      <c r="FN90" s="637"/>
      <c r="FO90" s="637"/>
      <c r="FP90" s="637"/>
      <c r="FQ90" s="637"/>
      <c r="FR90" s="637"/>
      <c r="FS90" s="637"/>
      <c r="FT90" s="637"/>
      <c r="FU90" s="637"/>
      <c r="FV90" s="637"/>
      <c r="FW90" s="637"/>
      <c r="FX90" s="637"/>
      <c r="FY90" s="637"/>
      <c r="FZ90" s="637"/>
      <c r="GA90" s="637"/>
      <c r="GB90" s="637"/>
      <c r="GC90" s="637"/>
      <c r="GD90" s="637"/>
      <c r="GE90" s="637"/>
      <c r="GF90" s="637"/>
      <c r="GG90" s="637"/>
      <c r="GH90" s="637"/>
      <c r="GI90" s="637"/>
      <c r="GJ90" s="637"/>
      <c r="GK90" s="637"/>
      <c r="GL90" s="637"/>
      <c r="GM90" s="637"/>
      <c r="GN90" s="637"/>
      <c r="GO90" s="637"/>
      <c r="GP90" s="637"/>
      <c r="GQ90" s="637"/>
      <c r="GR90" s="637"/>
      <c r="GS90" s="637"/>
      <c r="GT90" s="637"/>
      <c r="GU90" s="637"/>
      <c r="GV90" s="637"/>
      <c r="GW90" s="637"/>
      <c r="GX90" s="637"/>
      <c r="GY90" s="637"/>
      <c r="GZ90" s="637"/>
      <c r="HA90" s="637"/>
      <c r="HB90" s="637"/>
      <c r="HC90" s="637"/>
      <c r="HD90" s="637"/>
      <c r="HE90" s="637"/>
      <c r="HF90" s="637"/>
      <c r="HG90" s="637"/>
      <c r="HH90" s="637"/>
      <c r="HI90" s="637"/>
      <c r="HJ90" s="637"/>
      <c r="HK90" s="637"/>
      <c r="HL90" s="637"/>
      <c r="HM90" s="637"/>
      <c r="HN90" s="637"/>
      <c r="HO90" s="637"/>
      <c r="HP90" s="637"/>
      <c r="HQ90" s="637"/>
      <c r="HR90" s="637"/>
      <c r="HS90" s="637"/>
      <c r="HT90" s="637"/>
      <c r="HU90" s="637"/>
      <c r="HV90" s="637"/>
      <c r="HW90" s="637"/>
      <c r="HX90" s="637"/>
      <c r="HY90" s="637"/>
      <c r="HZ90" s="637"/>
      <c r="IA90" s="637"/>
      <c r="IB90" s="637"/>
      <c r="IC90" s="637"/>
      <c r="ID90" s="637"/>
      <c r="IE90" s="637"/>
      <c r="IF90" s="637"/>
      <c r="IG90" s="637"/>
      <c r="IH90" s="637"/>
      <c r="II90" s="637"/>
      <c r="IJ90" s="637"/>
      <c r="IK90" s="637"/>
      <c r="IL90" s="637"/>
      <c r="IM90" s="637"/>
      <c r="IN90" s="637"/>
    </row>
    <row r="91" spans="1:10" s="624" customFormat="1" ht="30" customHeight="1" thickBot="1">
      <c r="A91" s="1157">
        <v>85</v>
      </c>
      <c r="B91" s="638"/>
      <c r="C91" s="639"/>
      <c r="D91" s="640" t="s">
        <v>444</v>
      </c>
      <c r="E91" s="641"/>
      <c r="F91" s="1084">
        <f>SUM(F88:F90)</f>
        <v>197022</v>
      </c>
      <c r="G91" s="1085">
        <f>SUM(G88:G90)</f>
        <v>0</v>
      </c>
      <c r="H91" s="1086">
        <f>SUM(H88:H90)</f>
        <v>0</v>
      </c>
      <c r="I91" s="947">
        <f>SUM(I88:I90)</f>
        <v>197022</v>
      </c>
      <c r="J91" s="947">
        <f>SUM(J88:J90)</f>
        <v>0</v>
      </c>
    </row>
    <row r="92" spans="1:248" s="335" customFormat="1" ht="36" customHeight="1" thickBot="1">
      <c r="A92" s="1157">
        <v>86</v>
      </c>
      <c r="B92" s="642"/>
      <c r="C92" s="1297" t="s">
        <v>568</v>
      </c>
      <c r="D92" s="1298"/>
      <c r="E92" s="1299"/>
      <c r="F92" s="643">
        <f>F91+F86</f>
        <v>30871244</v>
      </c>
      <c r="G92" s="643">
        <f>G91+G86</f>
        <v>820258</v>
      </c>
      <c r="H92" s="644">
        <f>H91+H86</f>
        <v>5882100</v>
      </c>
      <c r="I92" s="903">
        <f>I91+I86</f>
        <v>13211212</v>
      </c>
      <c r="J92" s="912">
        <f>J91+J86</f>
        <v>10957674</v>
      </c>
      <c r="K92" s="645"/>
      <c r="L92" s="645"/>
      <c r="M92" s="645"/>
      <c r="N92" s="645"/>
      <c r="O92" s="645"/>
      <c r="P92" s="645"/>
      <c r="Q92" s="645"/>
      <c r="R92" s="645"/>
      <c r="S92" s="645"/>
      <c r="T92" s="645"/>
      <c r="U92" s="645"/>
      <c r="V92" s="645"/>
      <c r="W92" s="645"/>
      <c r="X92" s="645"/>
      <c r="Y92" s="645"/>
      <c r="Z92" s="645"/>
      <c r="AA92" s="645"/>
      <c r="AB92" s="645"/>
      <c r="AC92" s="645"/>
      <c r="AD92" s="645"/>
      <c r="AE92" s="645"/>
      <c r="AF92" s="645"/>
      <c r="AG92" s="645"/>
      <c r="AH92" s="645"/>
      <c r="AI92" s="645"/>
      <c r="AJ92" s="645"/>
      <c r="AK92" s="645"/>
      <c r="AL92" s="645"/>
      <c r="AM92" s="645"/>
      <c r="AN92" s="645"/>
      <c r="AO92" s="645"/>
      <c r="AP92" s="645"/>
      <c r="AQ92" s="645"/>
      <c r="AR92" s="645"/>
      <c r="AS92" s="645"/>
      <c r="AT92" s="645"/>
      <c r="AU92" s="645"/>
      <c r="AV92" s="645"/>
      <c r="AW92" s="645"/>
      <c r="AX92" s="645"/>
      <c r="AY92" s="645"/>
      <c r="AZ92" s="645"/>
      <c r="BA92" s="645"/>
      <c r="BB92" s="645"/>
      <c r="BC92" s="645"/>
      <c r="BD92" s="645"/>
      <c r="BE92" s="645"/>
      <c r="BF92" s="645"/>
      <c r="BG92" s="645"/>
      <c r="BH92" s="645"/>
      <c r="BI92" s="645"/>
      <c r="BJ92" s="645"/>
      <c r="BK92" s="645"/>
      <c r="BL92" s="645"/>
      <c r="BM92" s="645"/>
      <c r="BN92" s="645"/>
      <c r="BO92" s="645"/>
      <c r="BP92" s="645"/>
      <c r="BQ92" s="645"/>
      <c r="BR92" s="645"/>
      <c r="BS92" s="645"/>
      <c r="BT92" s="645"/>
      <c r="BU92" s="645"/>
      <c r="BV92" s="645"/>
      <c r="BW92" s="645"/>
      <c r="BX92" s="645"/>
      <c r="BY92" s="645"/>
      <c r="BZ92" s="645"/>
      <c r="CA92" s="645"/>
      <c r="CB92" s="645"/>
      <c r="CC92" s="645"/>
      <c r="CD92" s="645"/>
      <c r="CE92" s="645"/>
      <c r="CF92" s="645"/>
      <c r="CG92" s="645"/>
      <c r="CH92" s="645"/>
      <c r="CI92" s="645"/>
      <c r="CJ92" s="645"/>
      <c r="CK92" s="645"/>
      <c r="CL92" s="645"/>
      <c r="CM92" s="645"/>
      <c r="CN92" s="645"/>
      <c r="CO92" s="645"/>
      <c r="CP92" s="645"/>
      <c r="CQ92" s="645"/>
      <c r="CR92" s="645"/>
      <c r="CS92" s="645"/>
      <c r="CT92" s="645"/>
      <c r="CU92" s="645"/>
      <c r="CV92" s="645"/>
      <c r="CW92" s="645"/>
      <c r="CX92" s="645"/>
      <c r="CY92" s="645"/>
      <c r="CZ92" s="645"/>
      <c r="DA92" s="645"/>
      <c r="DB92" s="645"/>
      <c r="DC92" s="645"/>
      <c r="DD92" s="645"/>
      <c r="DE92" s="645"/>
      <c r="DF92" s="645"/>
      <c r="DG92" s="645"/>
      <c r="DH92" s="645"/>
      <c r="DI92" s="645"/>
      <c r="DJ92" s="645"/>
      <c r="DK92" s="645"/>
      <c r="DL92" s="645"/>
      <c r="DM92" s="645"/>
      <c r="DN92" s="645"/>
      <c r="DO92" s="645"/>
      <c r="DP92" s="645"/>
      <c r="DQ92" s="645"/>
      <c r="DR92" s="645"/>
      <c r="DS92" s="645"/>
      <c r="DT92" s="645"/>
      <c r="DU92" s="645"/>
      <c r="DV92" s="645"/>
      <c r="DW92" s="645"/>
      <c r="DX92" s="645"/>
      <c r="DY92" s="645"/>
      <c r="DZ92" s="645"/>
      <c r="EA92" s="645"/>
      <c r="EB92" s="645"/>
      <c r="EC92" s="645"/>
      <c r="ED92" s="645"/>
      <c r="EE92" s="645"/>
      <c r="EF92" s="645"/>
      <c r="EG92" s="645"/>
      <c r="EH92" s="645"/>
      <c r="EI92" s="645"/>
      <c r="EJ92" s="645"/>
      <c r="EK92" s="645"/>
      <c r="EL92" s="645"/>
      <c r="EM92" s="645"/>
      <c r="EN92" s="645"/>
      <c r="EO92" s="645"/>
      <c r="EP92" s="645"/>
      <c r="EQ92" s="645"/>
      <c r="ER92" s="645"/>
      <c r="ES92" s="645"/>
      <c r="ET92" s="645"/>
      <c r="EU92" s="645"/>
      <c r="EV92" s="645"/>
      <c r="EW92" s="645"/>
      <c r="EX92" s="645"/>
      <c r="EY92" s="645"/>
      <c r="EZ92" s="645"/>
      <c r="FA92" s="645"/>
      <c r="FB92" s="645"/>
      <c r="FC92" s="645"/>
      <c r="FD92" s="645"/>
      <c r="FE92" s="645"/>
      <c r="FF92" s="645"/>
      <c r="FG92" s="645"/>
      <c r="FH92" s="645"/>
      <c r="FI92" s="645"/>
      <c r="FJ92" s="645"/>
      <c r="FK92" s="645"/>
      <c r="FL92" s="645"/>
      <c r="FM92" s="645"/>
      <c r="FN92" s="645"/>
      <c r="FO92" s="645"/>
      <c r="FP92" s="645"/>
      <c r="FQ92" s="645"/>
      <c r="FR92" s="645"/>
      <c r="FS92" s="645"/>
      <c r="FT92" s="645"/>
      <c r="FU92" s="645"/>
      <c r="FV92" s="645"/>
      <c r="FW92" s="645"/>
      <c r="FX92" s="645"/>
      <c r="FY92" s="645"/>
      <c r="FZ92" s="645"/>
      <c r="GA92" s="645"/>
      <c r="GB92" s="645"/>
      <c r="GC92" s="645"/>
      <c r="GD92" s="645"/>
      <c r="GE92" s="645"/>
      <c r="GF92" s="645"/>
      <c r="GG92" s="645"/>
      <c r="GH92" s="645"/>
      <c r="GI92" s="645"/>
      <c r="GJ92" s="645"/>
      <c r="GK92" s="645"/>
      <c r="GL92" s="645"/>
      <c r="GM92" s="645"/>
      <c r="GN92" s="645"/>
      <c r="GO92" s="645"/>
      <c r="GP92" s="645"/>
      <c r="GQ92" s="645"/>
      <c r="GR92" s="645"/>
      <c r="GS92" s="645"/>
      <c r="GT92" s="645"/>
      <c r="GU92" s="645"/>
      <c r="GV92" s="645"/>
      <c r="GW92" s="645"/>
      <c r="GX92" s="645"/>
      <c r="GY92" s="645"/>
      <c r="GZ92" s="645"/>
      <c r="HA92" s="645"/>
      <c r="HB92" s="645"/>
      <c r="HC92" s="645"/>
      <c r="HD92" s="645"/>
      <c r="HE92" s="645"/>
      <c r="HF92" s="645"/>
      <c r="HG92" s="645"/>
      <c r="HH92" s="645"/>
      <c r="HI92" s="645"/>
      <c r="HJ92" s="645"/>
      <c r="HK92" s="645"/>
      <c r="HL92" s="645"/>
      <c r="HM92" s="645"/>
      <c r="HN92" s="645"/>
      <c r="HO92" s="645"/>
      <c r="HP92" s="645"/>
      <c r="HQ92" s="645"/>
      <c r="HR92" s="645"/>
      <c r="HS92" s="645"/>
      <c r="HT92" s="645"/>
      <c r="HU92" s="645"/>
      <c r="HV92" s="645"/>
      <c r="HW92" s="645"/>
      <c r="HX92" s="645"/>
      <c r="HY92" s="645"/>
      <c r="HZ92" s="645"/>
      <c r="IA92" s="645"/>
      <c r="IB92" s="645"/>
      <c r="IC92" s="645"/>
      <c r="ID92" s="645"/>
      <c r="IE92" s="645"/>
      <c r="IF92" s="645"/>
      <c r="IG92" s="645"/>
      <c r="IH92" s="645"/>
      <c r="II92" s="645"/>
      <c r="IJ92" s="645"/>
      <c r="IK92" s="645"/>
      <c r="IL92" s="645"/>
      <c r="IM92" s="645"/>
      <c r="IN92" s="645"/>
    </row>
    <row r="93" spans="1:10" s="611" customFormat="1" ht="22.5" customHeight="1">
      <c r="A93" s="1157">
        <v>87</v>
      </c>
      <c r="B93" s="646"/>
      <c r="C93" s="1300" t="s">
        <v>35</v>
      </c>
      <c r="D93" s="1301"/>
      <c r="E93" s="647"/>
      <c r="F93" s="648"/>
      <c r="G93" s="635"/>
      <c r="H93" s="634"/>
      <c r="I93" s="634"/>
      <c r="J93" s="946"/>
    </row>
    <row r="94" spans="1:10" s="645" customFormat="1" ht="22.5" customHeight="1">
      <c r="A94" s="1157">
        <v>88</v>
      </c>
      <c r="B94" s="646">
        <v>1</v>
      </c>
      <c r="C94" s="649"/>
      <c r="D94" s="953" t="s">
        <v>339</v>
      </c>
      <c r="E94" s="647" t="s">
        <v>24</v>
      </c>
      <c r="F94" s="650"/>
      <c r="G94" s="651"/>
      <c r="H94" s="652"/>
      <c r="I94" s="652"/>
      <c r="J94" s="948"/>
    </row>
    <row r="95" spans="1:10" s="611" customFormat="1" ht="18" customHeight="1">
      <c r="A95" s="1157">
        <v>89</v>
      </c>
      <c r="B95" s="646"/>
      <c r="C95" s="647">
        <v>1</v>
      </c>
      <c r="D95" s="778" t="s">
        <v>575</v>
      </c>
      <c r="E95" s="647"/>
      <c r="F95" s="654">
        <f>G95+H95+I95+J95</f>
        <v>1800</v>
      </c>
      <c r="G95" s="655"/>
      <c r="H95" s="656"/>
      <c r="I95" s="656">
        <v>1800</v>
      </c>
      <c r="J95" s="946"/>
    </row>
    <row r="96" spans="1:10" s="611" customFormat="1" ht="18" customHeight="1">
      <c r="A96" s="1157">
        <v>90</v>
      </c>
      <c r="B96" s="646"/>
      <c r="C96" s="647"/>
      <c r="D96" s="952" t="s">
        <v>569</v>
      </c>
      <c r="E96" s="647"/>
      <c r="F96" s="654"/>
      <c r="G96" s="655"/>
      <c r="H96" s="656"/>
      <c r="I96" s="656"/>
      <c r="J96" s="946"/>
    </row>
    <row r="97" spans="1:10" s="611" customFormat="1" ht="18" customHeight="1">
      <c r="A97" s="1157">
        <v>91</v>
      </c>
      <c r="B97" s="646"/>
      <c r="C97" s="647">
        <v>2</v>
      </c>
      <c r="D97" s="778" t="s">
        <v>575</v>
      </c>
      <c r="E97" s="647"/>
      <c r="F97" s="654">
        <f aca="true" t="shared" si="2" ref="F97:F160">G97+H97+I97+J97</f>
        <v>900</v>
      </c>
      <c r="G97" s="655"/>
      <c r="H97" s="656"/>
      <c r="I97" s="656">
        <v>900</v>
      </c>
      <c r="J97" s="946"/>
    </row>
    <row r="98" spans="1:10" s="611" customFormat="1" ht="22.5" customHeight="1">
      <c r="A98" s="1157">
        <v>92</v>
      </c>
      <c r="B98" s="646">
        <v>2</v>
      </c>
      <c r="C98" s="649"/>
      <c r="D98" s="953" t="s">
        <v>338</v>
      </c>
      <c r="E98" s="647" t="s">
        <v>24</v>
      </c>
      <c r="F98" s="654"/>
      <c r="G98" s="651"/>
      <c r="H98" s="652"/>
      <c r="I98" s="652"/>
      <c r="J98" s="948"/>
    </row>
    <row r="99" spans="1:10" s="611" customFormat="1" ht="18" customHeight="1">
      <c r="A99" s="1157">
        <v>93</v>
      </c>
      <c r="B99" s="646"/>
      <c r="C99" s="647">
        <v>1</v>
      </c>
      <c r="D99" s="778" t="s">
        <v>575</v>
      </c>
      <c r="E99" s="657"/>
      <c r="F99" s="654">
        <f t="shared" si="2"/>
        <v>3300</v>
      </c>
      <c r="G99" s="655"/>
      <c r="H99" s="656"/>
      <c r="I99" s="656">
        <v>3300</v>
      </c>
      <c r="J99" s="946"/>
    </row>
    <row r="100" spans="1:10" s="611" customFormat="1" ht="19.5" customHeight="1">
      <c r="A100" s="1157">
        <v>94</v>
      </c>
      <c r="B100" s="646"/>
      <c r="C100" s="647"/>
      <c r="D100" s="952" t="s">
        <v>570</v>
      </c>
      <c r="E100" s="934"/>
      <c r="F100" s="654"/>
      <c r="G100" s="655"/>
      <c r="H100" s="656"/>
      <c r="I100" s="656"/>
      <c r="J100" s="946"/>
    </row>
    <row r="101" spans="1:248" s="335" customFormat="1" ht="22.5" customHeight="1">
      <c r="A101" s="1157">
        <v>95</v>
      </c>
      <c r="B101" s="646">
        <v>3</v>
      </c>
      <c r="C101" s="649"/>
      <c r="D101" s="953" t="s">
        <v>284</v>
      </c>
      <c r="E101" s="647" t="s">
        <v>24</v>
      </c>
      <c r="F101" s="654"/>
      <c r="G101" s="651"/>
      <c r="H101" s="652"/>
      <c r="I101" s="652"/>
      <c r="J101" s="948"/>
      <c r="K101" s="645"/>
      <c r="L101" s="645"/>
      <c r="M101" s="645"/>
      <c r="N101" s="645"/>
      <c r="O101" s="645"/>
      <c r="P101" s="645"/>
      <c r="Q101" s="645"/>
      <c r="R101" s="645"/>
      <c r="S101" s="645"/>
      <c r="T101" s="645"/>
      <c r="U101" s="645"/>
      <c r="V101" s="645"/>
      <c r="W101" s="645"/>
      <c r="X101" s="645"/>
      <c r="Y101" s="645"/>
      <c r="Z101" s="645"/>
      <c r="AA101" s="645"/>
      <c r="AB101" s="645"/>
      <c r="AC101" s="645"/>
      <c r="AD101" s="645"/>
      <c r="AE101" s="645"/>
      <c r="AF101" s="645"/>
      <c r="AG101" s="645"/>
      <c r="AH101" s="645"/>
      <c r="AI101" s="645"/>
      <c r="AJ101" s="645"/>
      <c r="AK101" s="645"/>
      <c r="AL101" s="645"/>
      <c r="AM101" s="645"/>
      <c r="AN101" s="645"/>
      <c r="AO101" s="645"/>
      <c r="AP101" s="645"/>
      <c r="AQ101" s="645"/>
      <c r="AR101" s="645"/>
      <c r="AS101" s="645"/>
      <c r="AT101" s="645"/>
      <c r="AU101" s="645"/>
      <c r="AV101" s="645"/>
      <c r="AW101" s="645"/>
      <c r="AX101" s="645"/>
      <c r="AY101" s="645"/>
      <c r="AZ101" s="645"/>
      <c r="BA101" s="645"/>
      <c r="BB101" s="645"/>
      <c r="BC101" s="645"/>
      <c r="BD101" s="645"/>
      <c r="BE101" s="645"/>
      <c r="BF101" s="645"/>
      <c r="BG101" s="645"/>
      <c r="BH101" s="645"/>
      <c r="BI101" s="645"/>
      <c r="BJ101" s="645"/>
      <c r="BK101" s="645"/>
      <c r="BL101" s="645"/>
      <c r="BM101" s="645"/>
      <c r="BN101" s="645"/>
      <c r="BO101" s="645"/>
      <c r="BP101" s="645"/>
      <c r="BQ101" s="645"/>
      <c r="BR101" s="645"/>
      <c r="BS101" s="645"/>
      <c r="BT101" s="645"/>
      <c r="BU101" s="645"/>
      <c r="BV101" s="645"/>
      <c r="BW101" s="645"/>
      <c r="BX101" s="645"/>
      <c r="BY101" s="645"/>
      <c r="BZ101" s="645"/>
      <c r="CA101" s="645"/>
      <c r="CB101" s="645"/>
      <c r="CC101" s="645"/>
      <c r="CD101" s="645"/>
      <c r="CE101" s="645"/>
      <c r="CF101" s="645"/>
      <c r="CG101" s="645"/>
      <c r="CH101" s="645"/>
      <c r="CI101" s="645"/>
      <c r="CJ101" s="645"/>
      <c r="CK101" s="645"/>
      <c r="CL101" s="645"/>
      <c r="CM101" s="645"/>
      <c r="CN101" s="645"/>
      <c r="CO101" s="645"/>
      <c r="CP101" s="645"/>
      <c r="CQ101" s="645"/>
      <c r="CR101" s="645"/>
      <c r="CS101" s="645"/>
      <c r="CT101" s="645"/>
      <c r="CU101" s="645"/>
      <c r="CV101" s="645"/>
      <c r="CW101" s="645"/>
      <c r="CX101" s="645"/>
      <c r="CY101" s="645"/>
      <c r="CZ101" s="645"/>
      <c r="DA101" s="645"/>
      <c r="DB101" s="645"/>
      <c r="DC101" s="645"/>
      <c r="DD101" s="645"/>
      <c r="DE101" s="645"/>
      <c r="DF101" s="645"/>
      <c r="DG101" s="645"/>
      <c r="DH101" s="645"/>
      <c r="DI101" s="645"/>
      <c r="DJ101" s="645"/>
      <c r="DK101" s="645"/>
      <c r="DL101" s="645"/>
      <c r="DM101" s="645"/>
      <c r="DN101" s="645"/>
      <c r="DO101" s="645"/>
      <c r="DP101" s="645"/>
      <c r="DQ101" s="645"/>
      <c r="DR101" s="645"/>
      <c r="DS101" s="645"/>
      <c r="DT101" s="645"/>
      <c r="DU101" s="645"/>
      <c r="DV101" s="645"/>
      <c r="DW101" s="645"/>
      <c r="DX101" s="645"/>
      <c r="DY101" s="645"/>
      <c r="DZ101" s="645"/>
      <c r="EA101" s="645"/>
      <c r="EB101" s="645"/>
      <c r="EC101" s="645"/>
      <c r="ED101" s="645"/>
      <c r="EE101" s="645"/>
      <c r="EF101" s="645"/>
      <c r="EG101" s="645"/>
      <c r="EH101" s="645"/>
      <c r="EI101" s="645"/>
      <c r="EJ101" s="645"/>
      <c r="EK101" s="645"/>
      <c r="EL101" s="645"/>
      <c r="EM101" s="645"/>
      <c r="EN101" s="645"/>
      <c r="EO101" s="645"/>
      <c r="EP101" s="645"/>
      <c r="EQ101" s="645"/>
      <c r="ER101" s="645"/>
      <c r="ES101" s="645"/>
      <c r="ET101" s="645"/>
      <c r="EU101" s="645"/>
      <c r="EV101" s="645"/>
      <c r="EW101" s="645"/>
      <c r="EX101" s="645"/>
      <c r="EY101" s="645"/>
      <c r="EZ101" s="645"/>
      <c r="FA101" s="645"/>
      <c r="FB101" s="645"/>
      <c r="FC101" s="645"/>
      <c r="FD101" s="645"/>
      <c r="FE101" s="645"/>
      <c r="FF101" s="645"/>
      <c r="FG101" s="645"/>
      <c r="FH101" s="645"/>
      <c r="FI101" s="645"/>
      <c r="FJ101" s="645"/>
      <c r="FK101" s="645"/>
      <c r="FL101" s="645"/>
      <c r="FM101" s="645"/>
      <c r="FN101" s="645"/>
      <c r="FO101" s="645"/>
      <c r="FP101" s="645"/>
      <c r="FQ101" s="645"/>
      <c r="FR101" s="645"/>
      <c r="FS101" s="645"/>
      <c r="FT101" s="645"/>
      <c r="FU101" s="645"/>
      <c r="FV101" s="645"/>
      <c r="FW101" s="645"/>
      <c r="FX101" s="645"/>
      <c r="FY101" s="645"/>
      <c r="FZ101" s="645"/>
      <c r="GA101" s="645"/>
      <c r="GB101" s="645"/>
      <c r="GC101" s="645"/>
      <c r="GD101" s="645"/>
      <c r="GE101" s="645"/>
      <c r="GF101" s="645"/>
      <c r="GG101" s="645"/>
      <c r="GH101" s="645"/>
      <c r="GI101" s="645"/>
      <c r="GJ101" s="645"/>
      <c r="GK101" s="645"/>
      <c r="GL101" s="645"/>
      <c r="GM101" s="645"/>
      <c r="GN101" s="645"/>
      <c r="GO101" s="645"/>
      <c r="GP101" s="645"/>
      <c r="GQ101" s="645"/>
      <c r="GR101" s="645"/>
      <c r="GS101" s="645"/>
      <c r="GT101" s="645"/>
      <c r="GU101" s="645"/>
      <c r="GV101" s="645"/>
      <c r="GW101" s="645"/>
      <c r="GX101" s="645"/>
      <c r="GY101" s="645"/>
      <c r="GZ101" s="645"/>
      <c r="HA101" s="645"/>
      <c r="HB101" s="645"/>
      <c r="HC101" s="645"/>
      <c r="HD101" s="645"/>
      <c r="HE101" s="645"/>
      <c r="HF101" s="645"/>
      <c r="HG101" s="645"/>
      <c r="HH101" s="645"/>
      <c r="HI101" s="645"/>
      <c r="HJ101" s="645"/>
      <c r="HK101" s="645"/>
      <c r="HL101" s="645"/>
      <c r="HM101" s="645"/>
      <c r="HN101" s="645"/>
      <c r="HO101" s="645"/>
      <c r="HP101" s="645"/>
      <c r="HQ101" s="645"/>
      <c r="HR101" s="645"/>
      <c r="HS101" s="645"/>
      <c r="HT101" s="645"/>
      <c r="HU101" s="645"/>
      <c r="HV101" s="645"/>
      <c r="HW101" s="645"/>
      <c r="HX101" s="645"/>
      <c r="HY101" s="645"/>
      <c r="HZ101" s="645"/>
      <c r="IA101" s="645"/>
      <c r="IB101" s="645"/>
      <c r="IC101" s="645"/>
      <c r="ID101" s="645"/>
      <c r="IE101" s="645"/>
      <c r="IF101" s="645"/>
      <c r="IG101" s="645"/>
      <c r="IH101" s="645"/>
      <c r="II101" s="645"/>
      <c r="IJ101" s="645"/>
      <c r="IK101" s="645"/>
      <c r="IL101" s="645"/>
      <c r="IM101" s="645"/>
      <c r="IN101" s="645"/>
    </row>
    <row r="102" spans="1:10" s="611" customFormat="1" ht="18" customHeight="1">
      <c r="A102" s="1157">
        <v>96</v>
      </c>
      <c r="B102" s="646"/>
      <c r="C102" s="647">
        <v>1</v>
      </c>
      <c r="D102" s="778" t="s">
        <v>575</v>
      </c>
      <c r="E102" s="647"/>
      <c r="F102" s="654">
        <f t="shared" si="2"/>
        <v>1500</v>
      </c>
      <c r="G102" s="655"/>
      <c r="H102" s="656"/>
      <c r="I102" s="656">
        <v>1500</v>
      </c>
      <c r="J102" s="946"/>
    </row>
    <row r="103" spans="1:10" s="611" customFormat="1" ht="18" customHeight="1">
      <c r="A103" s="1157">
        <v>97</v>
      </c>
      <c r="B103" s="646"/>
      <c r="C103" s="647"/>
      <c r="D103" s="952" t="s">
        <v>571</v>
      </c>
      <c r="E103" s="647"/>
      <c r="F103" s="654"/>
      <c r="G103" s="655"/>
      <c r="H103" s="656"/>
      <c r="I103" s="656"/>
      <c r="J103" s="946"/>
    </row>
    <row r="104" spans="1:10" s="611" customFormat="1" ht="18" customHeight="1">
      <c r="A104" s="1157">
        <v>98</v>
      </c>
      <c r="B104" s="646"/>
      <c r="C104" s="647">
        <v>2</v>
      </c>
      <c r="D104" s="778" t="s">
        <v>575</v>
      </c>
      <c r="E104" s="647"/>
      <c r="F104" s="654">
        <f t="shared" si="2"/>
        <v>1500</v>
      </c>
      <c r="G104" s="655"/>
      <c r="H104" s="656"/>
      <c r="I104" s="656">
        <v>1500</v>
      </c>
      <c r="J104" s="946"/>
    </row>
    <row r="105" spans="1:10" s="611" customFormat="1" ht="22.5" customHeight="1">
      <c r="A105" s="1157">
        <v>99</v>
      </c>
      <c r="B105" s="646">
        <v>4</v>
      </c>
      <c r="C105" s="649"/>
      <c r="D105" s="953" t="s">
        <v>343</v>
      </c>
      <c r="E105" s="647" t="s">
        <v>24</v>
      </c>
      <c r="F105" s="654"/>
      <c r="G105" s="651"/>
      <c r="H105" s="652"/>
      <c r="I105" s="652"/>
      <c r="J105" s="948"/>
    </row>
    <row r="106" spans="1:10" s="645" customFormat="1" ht="16.5">
      <c r="A106" s="1157">
        <v>100</v>
      </c>
      <c r="B106" s="646"/>
      <c r="C106" s="658">
        <v>1</v>
      </c>
      <c r="D106" s="778" t="s">
        <v>575</v>
      </c>
      <c r="E106" s="647"/>
      <c r="F106" s="654">
        <f t="shared" si="2"/>
        <v>1000</v>
      </c>
      <c r="G106" s="655"/>
      <c r="H106" s="656"/>
      <c r="I106" s="656">
        <v>1000</v>
      </c>
      <c r="J106" s="946"/>
    </row>
    <row r="107" spans="1:10" s="645" customFormat="1" ht="16.5">
      <c r="A107" s="1157">
        <v>101</v>
      </c>
      <c r="B107" s="646"/>
      <c r="C107" s="658"/>
      <c r="D107" s="952" t="s">
        <v>572</v>
      </c>
      <c r="E107" s="647"/>
      <c r="F107" s="654"/>
      <c r="G107" s="655"/>
      <c r="H107" s="656"/>
      <c r="I107" s="656"/>
      <c r="J107" s="946"/>
    </row>
    <row r="108" spans="1:10" s="645" customFormat="1" ht="18" customHeight="1">
      <c r="A108" s="1157">
        <v>102</v>
      </c>
      <c r="B108" s="646"/>
      <c r="C108" s="658">
        <v>2</v>
      </c>
      <c r="D108" s="778" t="s">
        <v>575</v>
      </c>
      <c r="E108" s="647"/>
      <c r="F108" s="654">
        <f t="shared" si="2"/>
        <v>900</v>
      </c>
      <c r="G108" s="655"/>
      <c r="H108" s="656"/>
      <c r="I108" s="656">
        <v>900</v>
      </c>
      <c r="J108" s="946"/>
    </row>
    <row r="109" spans="1:10" s="645" customFormat="1" ht="22.5" customHeight="1">
      <c r="A109" s="1157">
        <v>103</v>
      </c>
      <c r="B109" s="646">
        <v>5</v>
      </c>
      <c r="C109" s="649"/>
      <c r="D109" s="953" t="s">
        <v>344</v>
      </c>
      <c r="E109" s="647" t="s">
        <v>24</v>
      </c>
      <c r="F109" s="654"/>
      <c r="G109" s="651"/>
      <c r="H109" s="652"/>
      <c r="I109" s="652"/>
      <c r="J109" s="948"/>
    </row>
    <row r="110" spans="1:10" s="611" customFormat="1" ht="16.5">
      <c r="A110" s="1157">
        <v>104</v>
      </c>
      <c r="B110" s="646"/>
      <c r="C110" s="658">
        <v>1</v>
      </c>
      <c r="D110" s="778" t="s">
        <v>575</v>
      </c>
      <c r="E110" s="647"/>
      <c r="F110" s="654">
        <f t="shared" si="2"/>
        <v>2400</v>
      </c>
      <c r="G110" s="655"/>
      <c r="H110" s="656"/>
      <c r="I110" s="656">
        <v>2400</v>
      </c>
      <c r="J110" s="946"/>
    </row>
    <row r="111" spans="1:10" s="611" customFormat="1" ht="16.5">
      <c r="A111" s="1157">
        <v>105</v>
      </c>
      <c r="B111" s="646"/>
      <c r="C111" s="658"/>
      <c r="D111" s="952" t="s">
        <v>573</v>
      </c>
      <c r="E111" s="647"/>
      <c r="F111" s="654"/>
      <c r="G111" s="655"/>
      <c r="H111" s="656"/>
      <c r="I111" s="656"/>
      <c r="J111" s="946"/>
    </row>
    <row r="112" spans="1:10" s="611" customFormat="1" ht="16.5">
      <c r="A112" s="1157">
        <v>106</v>
      </c>
      <c r="B112" s="646"/>
      <c r="C112" s="658">
        <v>2</v>
      </c>
      <c r="D112" s="778" t="s">
        <v>575</v>
      </c>
      <c r="E112" s="647"/>
      <c r="F112" s="654">
        <f t="shared" si="2"/>
        <v>2400</v>
      </c>
      <c r="G112" s="655"/>
      <c r="H112" s="656"/>
      <c r="I112" s="656">
        <v>2400</v>
      </c>
      <c r="J112" s="946"/>
    </row>
    <row r="113" spans="1:10" s="611" customFormat="1" ht="16.5">
      <c r="A113" s="1157">
        <v>107</v>
      </c>
      <c r="B113" s="646"/>
      <c r="C113" s="658">
        <v>3</v>
      </c>
      <c r="D113" s="778" t="s">
        <v>720</v>
      </c>
      <c r="E113" s="647"/>
      <c r="F113" s="654">
        <f t="shared" si="2"/>
        <v>500</v>
      </c>
      <c r="G113" s="655"/>
      <c r="H113" s="656"/>
      <c r="I113" s="656">
        <v>500</v>
      </c>
      <c r="J113" s="946"/>
    </row>
    <row r="114" spans="1:10" s="611" customFormat="1" ht="22.5" customHeight="1">
      <c r="A114" s="1157">
        <v>108</v>
      </c>
      <c r="B114" s="646">
        <v>6</v>
      </c>
      <c r="C114" s="649"/>
      <c r="D114" s="953" t="s">
        <v>287</v>
      </c>
      <c r="E114" s="647" t="s">
        <v>24</v>
      </c>
      <c r="F114" s="654"/>
      <c r="G114" s="651"/>
      <c r="H114" s="652"/>
      <c r="I114" s="652"/>
      <c r="J114" s="948"/>
    </row>
    <row r="115" spans="1:10" s="645" customFormat="1" ht="18" customHeight="1">
      <c r="A115" s="1157">
        <v>109</v>
      </c>
      <c r="B115" s="646"/>
      <c r="C115" s="647">
        <v>1</v>
      </c>
      <c r="D115" s="778" t="s">
        <v>575</v>
      </c>
      <c r="E115" s="647"/>
      <c r="F115" s="654">
        <f t="shared" si="2"/>
        <v>500</v>
      </c>
      <c r="G115" s="655"/>
      <c r="H115" s="656"/>
      <c r="I115" s="656">
        <v>500</v>
      </c>
      <c r="J115" s="946"/>
    </row>
    <row r="116" spans="1:10" s="645" customFormat="1" ht="18" customHeight="1">
      <c r="A116" s="1157">
        <v>110</v>
      </c>
      <c r="B116" s="646"/>
      <c r="C116" s="647"/>
      <c r="D116" s="952" t="s">
        <v>574</v>
      </c>
      <c r="E116" s="647"/>
      <c r="F116" s="654"/>
      <c r="G116" s="655"/>
      <c r="H116" s="656"/>
      <c r="I116" s="656"/>
      <c r="J116" s="946"/>
    </row>
    <row r="117" spans="1:10" s="645" customFormat="1" ht="18" customHeight="1">
      <c r="A117" s="1157">
        <v>111</v>
      </c>
      <c r="B117" s="646"/>
      <c r="C117" s="647">
        <v>2</v>
      </c>
      <c r="D117" s="778" t="s">
        <v>575</v>
      </c>
      <c r="E117" s="647"/>
      <c r="F117" s="654">
        <f t="shared" si="2"/>
        <v>600</v>
      </c>
      <c r="G117" s="655"/>
      <c r="H117" s="656"/>
      <c r="I117" s="656">
        <v>600</v>
      </c>
      <c r="J117" s="946"/>
    </row>
    <row r="118" spans="1:10" s="611" customFormat="1" ht="22.5" customHeight="1">
      <c r="A118" s="1157">
        <v>112</v>
      </c>
      <c r="B118" s="659">
        <v>7</v>
      </c>
      <c r="C118" s="647"/>
      <c r="D118" s="961" t="s">
        <v>643</v>
      </c>
      <c r="E118" s="658" t="s">
        <v>24</v>
      </c>
      <c r="F118" s="654"/>
      <c r="G118" s="635"/>
      <c r="H118" s="634"/>
      <c r="I118" s="634"/>
      <c r="J118" s="946"/>
    </row>
    <row r="119" spans="1:10" s="611" customFormat="1" ht="18" customHeight="1">
      <c r="A119" s="1157">
        <v>113</v>
      </c>
      <c r="B119" s="659"/>
      <c r="C119" s="647"/>
      <c r="D119" s="952" t="s">
        <v>721</v>
      </c>
      <c r="E119" s="658"/>
      <c r="F119" s="654"/>
      <c r="G119" s="635"/>
      <c r="H119" s="634"/>
      <c r="I119" s="634"/>
      <c r="J119" s="946"/>
    </row>
    <row r="120" spans="1:10" s="611" customFormat="1" ht="18" customHeight="1">
      <c r="A120" s="1157">
        <v>114</v>
      </c>
      <c r="B120" s="659"/>
      <c r="C120" s="647">
        <v>1</v>
      </c>
      <c r="D120" s="778" t="s">
        <v>575</v>
      </c>
      <c r="E120" s="658"/>
      <c r="F120" s="654">
        <f t="shared" si="2"/>
        <v>300</v>
      </c>
      <c r="G120" s="635"/>
      <c r="H120" s="634"/>
      <c r="I120" s="634">
        <v>300</v>
      </c>
      <c r="J120" s="946"/>
    </row>
    <row r="121" spans="1:10" s="611" customFormat="1" ht="16.5">
      <c r="A121" s="1157">
        <v>115</v>
      </c>
      <c r="B121" s="659"/>
      <c r="C121" s="647"/>
      <c r="D121" s="952" t="s">
        <v>576</v>
      </c>
      <c r="E121" s="658"/>
      <c r="F121" s="654"/>
      <c r="G121" s="635"/>
      <c r="H121" s="634"/>
      <c r="I121" s="634"/>
      <c r="J121" s="946"/>
    </row>
    <row r="122" spans="1:10" s="611" customFormat="1" ht="16.5">
      <c r="A122" s="1157">
        <v>116</v>
      </c>
      <c r="B122" s="659"/>
      <c r="C122" s="647">
        <v>2</v>
      </c>
      <c r="D122" s="778" t="s">
        <v>575</v>
      </c>
      <c r="E122" s="658"/>
      <c r="F122" s="654">
        <f t="shared" si="2"/>
        <v>320</v>
      </c>
      <c r="G122" s="635"/>
      <c r="H122" s="634"/>
      <c r="I122" s="634">
        <v>320</v>
      </c>
      <c r="J122" s="946"/>
    </row>
    <row r="123" spans="1:10" s="611" customFormat="1" ht="16.5">
      <c r="A123" s="1157">
        <v>117</v>
      </c>
      <c r="B123" s="659"/>
      <c r="C123" s="647"/>
      <c r="D123" s="952" t="s">
        <v>577</v>
      </c>
      <c r="E123" s="658"/>
      <c r="F123" s="654"/>
      <c r="G123" s="635"/>
      <c r="H123" s="634"/>
      <c r="I123" s="634"/>
      <c r="J123" s="946"/>
    </row>
    <row r="124" spans="1:10" s="611" customFormat="1" ht="16.5">
      <c r="A124" s="1157">
        <v>118</v>
      </c>
      <c r="B124" s="659"/>
      <c r="C124" s="647">
        <v>3</v>
      </c>
      <c r="D124" s="778" t="s">
        <v>575</v>
      </c>
      <c r="E124" s="658"/>
      <c r="F124" s="654">
        <f t="shared" si="2"/>
        <v>1300</v>
      </c>
      <c r="G124" s="635"/>
      <c r="H124" s="634"/>
      <c r="I124" s="634">
        <v>1300</v>
      </c>
      <c r="J124" s="946"/>
    </row>
    <row r="125" spans="1:10" s="611" customFormat="1" ht="16.5">
      <c r="A125" s="1157">
        <v>119</v>
      </c>
      <c r="B125" s="659"/>
      <c r="C125" s="647"/>
      <c r="D125" s="952" t="s">
        <v>579</v>
      </c>
      <c r="E125" s="658"/>
      <c r="F125" s="654"/>
      <c r="G125" s="635"/>
      <c r="H125" s="634"/>
      <c r="I125" s="634"/>
      <c r="J125" s="946"/>
    </row>
    <row r="126" spans="1:10" s="611" customFormat="1" ht="16.5">
      <c r="A126" s="1157">
        <v>120</v>
      </c>
      <c r="B126" s="659"/>
      <c r="C126" s="647">
        <v>4</v>
      </c>
      <c r="D126" s="778" t="s">
        <v>575</v>
      </c>
      <c r="E126" s="658"/>
      <c r="F126" s="654">
        <f t="shared" si="2"/>
        <v>1500</v>
      </c>
      <c r="G126" s="635"/>
      <c r="H126" s="634"/>
      <c r="I126" s="634">
        <v>1500</v>
      </c>
      <c r="J126" s="946"/>
    </row>
    <row r="127" spans="1:10" s="611" customFormat="1" ht="16.5">
      <c r="A127" s="1157">
        <v>121</v>
      </c>
      <c r="B127" s="659"/>
      <c r="C127" s="647"/>
      <c r="D127" s="952" t="s">
        <v>578</v>
      </c>
      <c r="E127" s="658"/>
      <c r="F127" s="654"/>
      <c r="G127" s="635"/>
      <c r="H127" s="634"/>
      <c r="I127" s="634"/>
      <c r="J127" s="946"/>
    </row>
    <row r="128" spans="1:10" s="611" customFormat="1" ht="16.5">
      <c r="A128" s="1157">
        <v>122</v>
      </c>
      <c r="B128" s="659"/>
      <c r="C128" s="647">
        <v>5</v>
      </c>
      <c r="D128" s="778" t="s">
        <v>575</v>
      </c>
      <c r="E128" s="658"/>
      <c r="F128" s="654">
        <f t="shared" si="2"/>
        <v>800</v>
      </c>
      <c r="G128" s="635"/>
      <c r="H128" s="634"/>
      <c r="I128" s="634">
        <v>800</v>
      </c>
      <c r="J128" s="946"/>
    </row>
    <row r="129" spans="1:10" s="611" customFormat="1" ht="16.5">
      <c r="A129" s="1157">
        <v>123</v>
      </c>
      <c r="B129" s="659"/>
      <c r="C129" s="647"/>
      <c r="D129" s="952" t="s">
        <v>524</v>
      </c>
      <c r="E129" s="658"/>
      <c r="F129" s="654"/>
      <c r="G129" s="635"/>
      <c r="H129" s="634"/>
      <c r="I129" s="634"/>
      <c r="J129" s="946"/>
    </row>
    <row r="130" spans="1:10" s="611" customFormat="1" ht="33" customHeight="1">
      <c r="A130" s="1157">
        <v>124</v>
      </c>
      <c r="B130" s="646"/>
      <c r="C130" s="658">
        <v>6</v>
      </c>
      <c r="D130" s="778" t="s">
        <v>741</v>
      </c>
      <c r="E130" s="647"/>
      <c r="F130" s="654">
        <f t="shared" si="2"/>
        <v>150</v>
      </c>
      <c r="G130" s="655"/>
      <c r="H130" s="656"/>
      <c r="I130" s="656">
        <v>150</v>
      </c>
      <c r="J130" s="946"/>
    </row>
    <row r="131" spans="1:10" s="611" customFormat="1" ht="33" customHeight="1">
      <c r="A131" s="1157">
        <v>125</v>
      </c>
      <c r="B131" s="646"/>
      <c r="C131" s="658">
        <v>7</v>
      </c>
      <c r="D131" s="778" t="s">
        <v>742</v>
      </c>
      <c r="E131" s="647"/>
      <c r="F131" s="654">
        <f t="shared" si="2"/>
        <v>210</v>
      </c>
      <c r="G131" s="655"/>
      <c r="H131" s="656"/>
      <c r="I131" s="656">
        <v>210</v>
      </c>
      <c r="J131" s="946"/>
    </row>
    <row r="132" spans="1:10" s="611" customFormat="1" ht="18" customHeight="1">
      <c r="A132" s="1157">
        <v>126</v>
      </c>
      <c r="B132" s="646"/>
      <c r="C132" s="647"/>
      <c r="D132" s="1031" t="s">
        <v>743</v>
      </c>
      <c r="E132" s="647"/>
      <c r="F132" s="654"/>
      <c r="G132" s="655"/>
      <c r="H132" s="656"/>
      <c r="I132" s="656"/>
      <c r="J132" s="946"/>
    </row>
    <row r="133" spans="1:10" s="611" customFormat="1" ht="18" customHeight="1">
      <c r="A133" s="1157">
        <v>127</v>
      </c>
      <c r="B133" s="646"/>
      <c r="C133" s="647">
        <v>8</v>
      </c>
      <c r="D133" s="778" t="s">
        <v>744</v>
      </c>
      <c r="E133" s="647"/>
      <c r="F133" s="654">
        <f t="shared" si="2"/>
        <v>690</v>
      </c>
      <c r="G133" s="655"/>
      <c r="H133" s="656"/>
      <c r="I133" s="656">
        <v>690</v>
      </c>
      <c r="J133" s="946"/>
    </row>
    <row r="134" spans="1:10" s="611" customFormat="1" ht="18" customHeight="1">
      <c r="A134" s="1157">
        <v>128</v>
      </c>
      <c r="B134" s="646"/>
      <c r="C134" s="647">
        <v>9</v>
      </c>
      <c r="D134" s="778" t="s">
        <v>745</v>
      </c>
      <c r="E134" s="647"/>
      <c r="F134" s="654">
        <f t="shared" si="2"/>
        <v>420</v>
      </c>
      <c r="G134" s="655"/>
      <c r="H134" s="656"/>
      <c r="I134" s="656">
        <v>420</v>
      </c>
      <c r="J134" s="946"/>
    </row>
    <row r="135" spans="1:10" s="611" customFormat="1" ht="18" customHeight="1">
      <c r="A135" s="1157">
        <v>129</v>
      </c>
      <c r="B135" s="646"/>
      <c r="C135" s="647">
        <v>10</v>
      </c>
      <c r="D135" s="778" t="s">
        <v>746</v>
      </c>
      <c r="E135" s="647"/>
      <c r="F135" s="654">
        <f t="shared" si="2"/>
        <v>240</v>
      </c>
      <c r="G135" s="655"/>
      <c r="H135" s="656"/>
      <c r="I135" s="656">
        <v>240</v>
      </c>
      <c r="J135" s="946"/>
    </row>
    <row r="136" spans="1:10" s="611" customFormat="1" ht="18" customHeight="1">
      <c r="A136" s="1157">
        <v>130</v>
      </c>
      <c r="B136" s="646"/>
      <c r="C136" s="647">
        <v>11</v>
      </c>
      <c r="D136" s="778" t="s">
        <v>747</v>
      </c>
      <c r="E136" s="647"/>
      <c r="F136" s="654">
        <f t="shared" si="2"/>
        <v>400</v>
      </c>
      <c r="G136" s="655"/>
      <c r="H136" s="656"/>
      <c r="I136" s="656">
        <v>400</v>
      </c>
      <c r="J136" s="946"/>
    </row>
    <row r="137" spans="1:10" s="611" customFormat="1" ht="18" customHeight="1">
      <c r="A137" s="1157">
        <v>131</v>
      </c>
      <c r="B137" s="646"/>
      <c r="C137" s="647">
        <v>12</v>
      </c>
      <c r="D137" s="778" t="s">
        <v>748</v>
      </c>
      <c r="E137" s="647"/>
      <c r="F137" s="654">
        <f t="shared" si="2"/>
        <v>150</v>
      </c>
      <c r="G137" s="655"/>
      <c r="H137" s="656"/>
      <c r="I137" s="656">
        <v>150</v>
      </c>
      <c r="J137" s="946"/>
    </row>
    <row r="138" spans="1:10" s="611" customFormat="1" ht="22.5" customHeight="1">
      <c r="A138" s="1157">
        <v>132</v>
      </c>
      <c r="B138" s="646">
        <v>9</v>
      </c>
      <c r="C138" s="647"/>
      <c r="D138" s="1030" t="s">
        <v>704</v>
      </c>
      <c r="E138" s="647" t="s">
        <v>24</v>
      </c>
      <c r="F138" s="654"/>
      <c r="G138" s="655"/>
      <c r="H138" s="656"/>
      <c r="I138" s="656"/>
      <c r="J138" s="946"/>
    </row>
    <row r="139" spans="1:10" s="611" customFormat="1" ht="18" customHeight="1">
      <c r="A139" s="1157">
        <v>133</v>
      </c>
      <c r="B139" s="646"/>
      <c r="C139" s="647">
        <v>1</v>
      </c>
      <c r="D139" s="778" t="s">
        <v>730</v>
      </c>
      <c r="E139" s="647"/>
      <c r="F139" s="654">
        <f t="shared" si="2"/>
        <v>90</v>
      </c>
      <c r="G139" s="655"/>
      <c r="H139" s="656"/>
      <c r="I139" s="656">
        <v>90</v>
      </c>
      <c r="J139" s="946"/>
    </row>
    <row r="140" spans="1:10" s="611" customFormat="1" ht="18" customHeight="1">
      <c r="A140" s="1157">
        <v>134</v>
      </c>
      <c r="B140" s="646"/>
      <c r="C140" s="647">
        <v>2</v>
      </c>
      <c r="D140" s="778" t="s">
        <v>731</v>
      </c>
      <c r="E140" s="647"/>
      <c r="F140" s="654">
        <f t="shared" si="2"/>
        <v>100</v>
      </c>
      <c r="G140" s="655"/>
      <c r="H140" s="656"/>
      <c r="I140" s="656">
        <v>100</v>
      </c>
      <c r="J140" s="946"/>
    </row>
    <row r="141" spans="1:10" s="611" customFormat="1" ht="18" customHeight="1">
      <c r="A141" s="1157">
        <v>135</v>
      </c>
      <c r="B141" s="646"/>
      <c r="C141" s="647">
        <v>3</v>
      </c>
      <c r="D141" s="778" t="s">
        <v>732</v>
      </c>
      <c r="E141" s="647"/>
      <c r="F141" s="654">
        <f t="shared" si="2"/>
        <v>45</v>
      </c>
      <c r="G141" s="655"/>
      <c r="H141" s="656"/>
      <c r="I141" s="656">
        <v>45</v>
      </c>
      <c r="J141" s="946"/>
    </row>
    <row r="142" spans="1:10" s="611" customFormat="1" ht="18" customHeight="1">
      <c r="A142" s="1157">
        <v>136</v>
      </c>
      <c r="B142" s="646"/>
      <c r="C142" s="647">
        <v>4</v>
      </c>
      <c r="D142" s="778" t="s">
        <v>733</v>
      </c>
      <c r="E142" s="647"/>
      <c r="F142" s="654">
        <f t="shared" si="2"/>
        <v>300</v>
      </c>
      <c r="G142" s="655"/>
      <c r="H142" s="656"/>
      <c r="I142" s="656">
        <v>300</v>
      </c>
      <c r="J142" s="946"/>
    </row>
    <row r="143" spans="1:10" s="611" customFormat="1" ht="18" customHeight="1">
      <c r="A143" s="1157">
        <v>137</v>
      </c>
      <c r="B143" s="646"/>
      <c r="C143" s="647">
        <v>5</v>
      </c>
      <c r="D143" s="778" t="s">
        <v>734</v>
      </c>
      <c r="E143" s="647"/>
      <c r="F143" s="654">
        <f t="shared" si="2"/>
        <v>700</v>
      </c>
      <c r="G143" s="655"/>
      <c r="H143" s="656"/>
      <c r="I143" s="656">
        <v>700</v>
      </c>
      <c r="J143" s="946"/>
    </row>
    <row r="144" spans="1:10" s="611" customFormat="1" ht="18" customHeight="1">
      <c r="A144" s="1157">
        <v>138</v>
      </c>
      <c r="B144" s="646"/>
      <c r="C144" s="647">
        <v>6</v>
      </c>
      <c r="D144" s="778" t="s">
        <v>735</v>
      </c>
      <c r="E144" s="647"/>
      <c r="F144" s="654">
        <f t="shared" si="2"/>
        <v>350</v>
      </c>
      <c r="G144" s="655"/>
      <c r="H144" s="656"/>
      <c r="I144" s="656">
        <v>350</v>
      </c>
      <c r="J144" s="946"/>
    </row>
    <row r="145" spans="1:10" s="611" customFormat="1" ht="18" customHeight="1">
      <c r="A145" s="1157">
        <v>139</v>
      </c>
      <c r="B145" s="646"/>
      <c r="C145" s="647">
        <v>7</v>
      </c>
      <c r="D145" s="778" t="s">
        <v>736</v>
      </c>
      <c r="E145" s="647"/>
      <c r="F145" s="654">
        <f t="shared" si="2"/>
        <v>1000</v>
      </c>
      <c r="G145" s="655"/>
      <c r="H145" s="656"/>
      <c r="I145" s="656">
        <v>1000</v>
      </c>
      <c r="J145" s="946"/>
    </row>
    <row r="146" spans="1:10" s="611" customFormat="1" ht="18" customHeight="1">
      <c r="A146" s="1157">
        <v>140</v>
      </c>
      <c r="B146" s="646"/>
      <c r="C146" s="647">
        <v>8</v>
      </c>
      <c r="D146" s="778" t="s">
        <v>737</v>
      </c>
      <c r="E146" s="647"/>
      <c r="F146" s="654">
        <f t="shared" si="2"/>
        <v>1800</v>
      </c>
      <c r="G146" s="655"/>
      <c r="H146" s="656"/>
      <c r="I146" s="656">
        <v>1800</v>
      </c>
      <c r="J146" s="946"/>
    </row>
    <row r="147" spans="1:10" s="611" customFormat="1" ht="22.5" customHeight="1">
      <c r="A147" s="1157">
        <v>141</v>
      </c>
      <c r="B147" s="646">
        <v>10</v>
      </c>
      <c r="C147" s="649"/>
      <c r="D147" s="953" t="s">
        <v>705</v>
      </c>
      <c r="E147" s="647" t="s">
        <v>24</v>
      </c>
      <c r="F147" s="654"/>
      <c r="G147" s="651"/>
      <c r="H147" s="652"/>
      <c r="I147" s="652"/>
      <c r="J147" s="948"/>
    </row>
    <row r="148" spans="1:10" s="611" customFormat="1" ht="18" customHeight="1">
      <c r="A148" s="1157">
        <v>142</v>
      </c>
      <c r="B148" s="646"/>
      <c r="C148" s="647">
        <v>1</v>
      </c>
      <c r="D148" s="653" t="s">
        <v>575</v>
      </c>
      <c r="E148" s="647"/>
      <c r="F148" s="654">
        <f t="shared" si="2"/>
        <v>5000</v>
      </c>
      <c r="G148" s="655"/>
      <c r="H148" s="656"/>
      <c r="I148" s="656">
        <v>5000</v>
      </c>
      <c r="J148" s="946"/>
    </row>
    <row r="149" spans="1:10" s="611" customFormat="1" ht="22.5" customHeight="1">
      <c r="A149" s="1157">
        <v>143</v>
      </c>
      <c r="B149" s="660">
        <v>11</v>
      </c>
      <c r="C149" s="661"/>
      <c r="D149" s="1030" t="s">
        <v>671</v>
      </c>
      <c r="E149" s="657" t="s">
        <v>24</v>
      </c>
      <c r="F149" s="654"/>
      <c r="G149" s="662"/>
      <c r="H149" s="663"/>
      <c r="I149" s="904"/>
      <c r="J149" s="949"/>
    </row>
    <row r="150" spans="1:10" s="611" customFormat="1" ht="18" customHeight="1">
      <c r="A150" s="1157">
        <v>144</v>
      </c>
      <c r="B150" s="660"/>
      <c r="C150" s="647">
        <v>1</v>
      </c>
      <c r="D150" s="653" t="s">
        <v>575</v>
      </c>
      <c r="E150" s="657"/>
      <c r="F150" s="654">
        <f t="shared" si="2"/>
        <v>1500</v>
      </c>
      <c r="G150" s="664"/>
      <c r="H150" s="665"/>
      <c r="I150" s="905">
        <v>1500</v>
      </c>
      <c r="J150" s="910"/>
    </row>
    <row r="151" spans="1:10" s="611" customFormat="1" ht="18" customHeight="1">
      <c r="A151" s="1157">
        <v>145</v>
      </c>
      <c r="B151" s="660"/>
      <c r="C151" s="658">
        <v>2</v>
      </c>
      <c r="D151" s="935" t="s">
        <v>722</v>
      </c>
      <c r="E151" s="657"/>
      <c r="F151" s="654">
        <f t="shared" si="2"/>
        <v>2000</v>
      </c>
      <c r="G151" s="664"/>
      <c r="H151" s="665"/>
      <c r="I151" s="905">
        <v>2000</v>
      </c>
      <c r="J151" s="910"/>
    </row>
    <row r="152" spans="1:10" s="611" customFormat="1" ht="18" customHeight="1">
      <c r="A152" s="1157">
        <v>146</v>
      </c>
      <c r="B152" s="660"/>
      <c r="C152" s="658">
        <v>3</v>
      </c>
      <c r="D152" s="935" t="s">
        <v>723</v>
      </c>
      <c r="E152" s="657"/>
      <c r="F152" s="654">
        <f t="shared" si="2"/>
        <v>900</v>
      </c>
      <c r="G152" s="664"/>
      <c r="H152" s="665"/>
      <c r="I152" s="905">
        <v>900</v>
      </c>
      <c r="J152" s="910"/>
    </row>
    <row r="153" spans="1:10" s="645" customFormat="1" ht="22.5" customHeight="1">
      <c r="A153" s="1157">
        <v>147</v>
      </c>
      <c r="B153" s="660">
        <v>12</v>
      </c>
      <c r="C153" s="666"/>
      <c r="D153" s="953" t="s">
        <v>325</v>
      </c>
      <c r="E153" s="657" t="s">
        <v>24</v>
      </c>
      <c r="F153" s="654"/>
      <c r="G153" s="664"/>
      <c r="H153" s="665"/>
      <c r="I153" s="905"/>
      <c r="J153" s="910"/>
    </row>
    <row r="154" spans="1:10" s="611" customFormat="1" ht="33">
      <c r="A154" s="1157">
        <v>148</v>
      </c>
      <c r="B154" s="660"/>
      <c r="C154" s="667">
        <v>1</v>
      </c>
      <c r="D154" s="653" t="s">
        <v>525</v>
      </c>
      <c r="E154" s="621"/>
      <c r="F154" s="654">
        <f t="shared" si="2"/>
        <v>15000</v>
      </c>
      <c r="G154" s="664"/>
      <c r="H154" s="665"/>
      <c r="I154" s="906">
        <v>15000</v>
      </c>
      <c r="J154" s="910"/>
    </row>
    <row r="155" spans="1:10" s="611" customFormat="1" ht="18" customHeight="1">
      <c r="A155" s="1157">
        <v>149</v>
      </c>
      <c r="B155" s="660"/>
      <c r="C155" s="666">
        <v>2</v>
      </c>
      <c r="D155" s="653" t="s">
        <v>575</v>
      </c>
      <c r="E155" s="657"/>
      <c r="F155" s="654">
        <f t="shared" si="2"/>
        <v>2000</v>
      </c>
      <c r="G155" s="616"/>
      <c r="H155" s="618"/>
      <c r="I155" s="906">
        <v>2000</v>
      </c>
      <c r="J155" s="910"/>
    </row>
    <row r="156" spans="1:10" s="611" customFormat="1" ht="22.5" customHeight="1">
      <c r="A156" s="1157">
        <v>150</v>
      </c>
      <c r="B156" s="660">
        <v>13</v>
      </c>
      <c r="C156" s="666"/>
      <c r="D156" s="953" t="s">
        <v>36</v>
      </c>
      <c r="E156" s="657" t="s">
        <v>24</v>
      </c>
      <c r="F156" s="654"/>
      <c r="G156" s="616"/>
      <c r="H156" s="618"/>
      <c r="I156" s="906"/>
      <c r="J156" s="910"/>
    </row>
    <row r="157" spans="1:10" s="611" customFormat="1" ht="66" customHeight="1">
      <c r="A157" s="1157">
        <v>151</v>
      </c>
      <c r="B157" s="660"/>
      <c r="C157" s="667">
        <v>1</v>
      </c>
      <c r="D157" s="1028" t="s">
        <v>724</v>
      </c>
      <c r="E157" s="657"/>
      <c r="F157" s="654">
        <f t="shared" si="2"/>
        <v>53846</v>
      </c>
      <c r="G157" s="616"/>
      <c r="H157" s="618"/>
      <c r="I157" s="906">
        <v>53846</v>
      </c>
      <c r="J157" s="910"/>
    </row>
    <row r="158" spans="1:10" s="611" customFormat="1" ht="18" customHeight="1">
      <c r="A158" s="1157">
        <v>152</v>
      </c>
      <c r="B158" s="660"/>
      <c r="C158" s="666">
        <v>2</v>
      </c>
      <c r="D158" s="653" t="s">
        <v>725</v>
      </c>
      <c r="E158" s="657"/>
      <c r="F158" s="654">
        <f t="shared" si="2"/>
        <v>10000</v>
      </c>
      <c r="G158" s="616"/>
      <c r="H158" s="618"/>
      <c r="I158" s="906">
        <v>10000</v>
      </c>
      <c r="J158" s="910"/>
    </row>
    <row r="159" spans="1:10" s="611" customFormat="1" ht="18" customHeight="1">
      <c r="A159" s="1157">
        <v>153</v>
      </c>
      <c r="B159" s="660"/>
      <c r="C159" s="666">
        <v>3</v>
      </c>
      <c r="D159" s="653" t="s">
        <v>726</v>
      </c>
      <c r="E159" s="657"/>
      <c r="F159" s="654">
        <f t="shared" si="2"/>
        <v>3174</v>
      </c>
      <c r="G159" s="616"/>
      <c r="H159" s="618"/>
      <c r="I159" s="906">
        <v>3174</v>
      </c>
      <c r="J159" s="910"/>
    </row>
    <row r="160" spans="1:10" s="611" customFormat="1" ht="18" customHeight="1">
      <c r="A160" s="1157">
        <v>154</v>
      </c>
      <c r="B160" s="660"/>
      <c r="C160" s="666">
        <v>4</v>
      </c>
      <c r="D160" s="653" t="s">
        <v>727</v>
      </c>
      <c r="E160" s="657"/>
      <c r="F160" s="654">
        <f t="shared" si="2"/>
        <v>80</v>
      </c>
      <c r="G160" s="616"/>
      <c r="H160" s="618"/>
      <c r="I160" s="906">
        <v>80</v>
      </c>
      <c r="J160" s="910"/>
    </row>
    <row r="161" spans="1:10" s="611" customFormat="1" ht="18" customHeight="1">
      <c r="A161" s="1157">
        <v>155</v>
      </c>
      <c r="B161" s="660"/>
      <c r="C161" s="666">
        <v>5</v>
      </c>
      <c r="D161" s="653" t="s">
        <v>728</v>
      </c>
      <c r="E161" s="657"/>
      <c r="F161" s="654">
        <f aca="true" t="shared" si="3" ref="F161:F173">G161+H161+I161+J161</f>
        <v>38</v>
      </c>
      <c r="G161" s="616"/>
      <c r="H161" s="618"/>
      <c r="I161" s="906">
        <v>38</v>
      </c>
      <c r="J161" s="910"/>
    </row>
    <row r="162" spans="1:10" s="611" customFormat="1" ht="18" customHeight="1">
      <c r="A162" s="1157">
        <v>156</v>
      </c>
      <c r="B162" s="660"/>
      <c r="C162" s="666">
        <v>6</v>
      </c>
      <c r="D162" s="653" t="s">
        <v>575</v>
      </c>
      <c r="E162" s="657"/>
      <c r="F162" s="654">
        <f t="shared" si="3"/>
        <v>11866</v>
      </c>
      <c r="G162" s="616"/>
      <c r="H162" s="618"/>
      <c r="I162" s="906">
        <v>11866</v>
      </c>
      <c r="J162" s="910"/>
    </row>
    <row r="163" spans="1:10" s="611" customFormat="1" ht="22.5" customHeight="1">
      <c r="A163" s="1157">
        <v>157</v>
      </c>
      <c r="B163" s="933">
        <v>14</v>
      </c>
      <c r="C163" s="661"/>
      <c r="D163" s="953" t="s">
        <v>679</v>
      </c>
      <c r="E163" s="657" t="s">
        <v>25</v>
      </c>
      <c r="F163" s="654"/>
      <c r="G163" s="662"/>
      <c r="H163" s="663"/>
      <c r="I163" s="904"/>
      <c r="J163" s="949"/>
    </row>
    <row r="164" spans="1:10" s="611" customFormat="1" ht="18" customHeight="1">
      <c r="A164" s="1157">
        <v>158</v>
      </c>
      <c r="B164" s="660"/>
      <c r="C164" s="666">
        <v>1</v>
      </c>
      <c r="D164" s="653" t="s">
        <v>575</v>
      </c>
      <c r="E164" s="657"/>
      <c r="F164" s="654">
        <f t="shared" si="3"/>
        <v>4000</v>
      </c>
      <c r="G164" s="664"/>
      <c r="H164" s="665"/>
      <c r="I164" s="905">
        <v>4000</v>
      </c>
      <c r="J164" s="910"/>
    </row>
    <row r="165" spans="1:10" s="611" customFormat="1" ht="33" customHeight="1">
      <c r="A165" s="1157">
        <v>159</v>
      </c>
      <c r="B165" s="660"/>
      <c r="C165" s="667">
        <v>2</v>
      </c>
      <c r="D165" s="653" t="s">
        <v>697</v>
      </c>
      <c r="E165" s="657"/>
      <c r="F165" s="654">
        <f t="shared" si="3"/>
        <v>1879</v>
      </c>
      <c r="G165" s="664"/>
      <c r="H165" s="665"/>
      <c r="I165" s="1029">
        <v>1879</v>
      </c>
      <c r="J165" s="910"/>
    </row>
    <row r="166" spans="1:10" s="611" customFormat="1" ht="22.5" customHeight="1">
      <c r="A166" s="1157">
        <v>160</v>
      </c>
      <c r="B166" s="660">
        <v>15</v>
      </c>
      <c r="C166" s="666"/>
      <c r="D166" s="953" t="s">
        <v>165</v>
      </c>
      <c r="E166" s="657"/>
      <c r="F166" s="654"/>
      <c r="G166" s="664"/>
      <c r="H166" s="665"/>
      <c r="I166" s="1029"/>
      <c r="J166" s="910"/>
    </row>
    <row r="167" spans="1:10" s="611" customFormat="1" ht="18" customHeight="1">
      <c r="A167" s="1157">
        <v>161</v>
      </c>
      <c r="B167" s="660"/>
      <c r="C167" s="666">
        <v>1</v>
      </c>
      <c r="D167" s="653" t="s">
        <v>575</v>
      </c>
      <c r="E167" s="657"/>
      <c r="F167" s="654">
        <f t="shared" si="3"/>
        <v>1500</v>
      </c>
      <c r="G167" s="664"/>
      <c r="H167" s="665"/>
      <c r="I167" s="1029">
        <v>1500</v>
      </c>
      <c r="J167" s="910"/>
    </row>
    <row r="168" spans="1:10" s="611" customFormat="1" ht="22.5" customHeight="1">
      <c r="A168" s="1157">
        <v>162</v>
      </c>
      <c r="B168" s="660">
        <v>16</v>
      </c>
      <c r="C168" s="666"/>
      <c r="D168" s="953" t="s">
        <v>729</v>
      </c>
      <c r="E168" s="657" t="s">
        <v>24</v>
      </c>
      <c r="F168" s="654"/>
      <c r="G168" s="664"/>
      <c r="H168" s="665"/>
      <c r="I168" s="1029"/>
      <c r="J168" s="910"/>
    </row>
    <row r="169" spans="1:10" s="611" customFormat="1" ht="18" customHeight="1">
      <c r="A169" s="1157">
        <v>163</v>
      </c>
      <c r="B169" s="660"/>
      <c r="C169" s="666">
        <v>1</v>
      </c>
      <c r="D169" s="653" t="s">
        <v>575</v>
      </c>
      <c r="E169" s="657"/>
      <c r="F169" s="654">
        <f t="shared" si="3"/>
        <v>1000</v>
      </c>
      <c r="G169" s="664"/>
      <c r="H169" s="665"/>
      <c r="I169" s="1029">
        <v>1000</v>
      </c>
      <c r="J169" s="910"/>
    </row>
    <row r="170" spans="1:10" ht="22.5" customHeight="1">
      <c r="A170" s="1157">
        <v>164</v>
      </c>
      <c r="B170" s="660">
        <v>17</v>
      </c>
      <c r="C170" s="661"/>
      <c r="D170" s="953" t="s">
        <v>27</v>
      </c>
      <c r="E170" s="657" t="s">
        <v>24</v>
      </c>
      <c r="F170" s="654"/>
      <c r="G170" s="662"/>
      <c r="H170" s="663"/>
      <c r="I170" s="907"/>
      <c r="J170" s="949"/>
    </row>
    <row r="171" spans="1:10" ht="18" customHeight="1">
      <c r="A171" s="1157">
        <v>165</v>
      </c>
      <c r="B171" s="668"/>
      <c r="C171" s="669">
        <v>1</v>
      </c>
      <c r="D171" s="670" t="s">
        <v>526</v>
      </c>
      <c r="E171" s="671"/>
      <c r="F171" s="654">
        <f t="shared" si="3"/>
        <v>889</v>
      </c>
      <c r="G171" s="672"/>
      <c r="H171" s="673"/>
      <c r="I171" s="908">
        <v>889</v>
      </c>
      <c r="J171" s="950"/>
    </row>
    <row r="172" spans="1:10" ht="49.5">
      <c r="A172" s="1157">
        <v>166</v>
      </c>
      <c r="B172" s="668"/>
      <c r="C172" s="674">
        <v>2</v>
      </c>
      <c r="D172" s="670" t="s">
        <v>740</v>
      </c>
      <c r="E172" s="671"/>
      <c r="F172" s="654">
        <f t="shared" si="3"/>
        <v>3556</v>
      </c>
      <c r="G172" s="675"/>
      <c r="H172" s="676"/>
      <c r="I172" s="909">
        <v>3556</v>
      </c>
      <c r="J172" s="950"/>
    </row>
    <row r="173" spans="1:10" ht="18" customHeight="1" thickBot="1">
      <c r="A173" s="1157">
        <v>167</v>
      </c>
      <c r="B173" s="668"/>
      <c r="C173" s="677">
        <v>3</v>
      </c>
      <c r="D173" s="670" t="s">
        <v>37</v>
      </c>
      <c r="E173" s="671"/>
      <c r="F173" s="654">
        <f t="shared" si="3"/>
        <v>18380</v>
      </c>
      <c r="G173" s="672"/>
      <c r="H173" s="673"/>
      <c r="I173" s="908">
        <v>18380</v>
      </c>
      <c r="J173" s="950"/>
    </row>
    <row r="174" spans="1:10" ht="36" customHeight="1" thickBot="1">
      <c r="A174" s="1157">
        <v>168</v>
      </c>
      <c r="B174" s="678"/>
      <c r="C174" s="1302" t="s">
        <v>38</v>
      </c>
      <c r="D174" s="1303"/>
      <c r="E174" s="1304"/>
      <c r="F174" s="679">
        <f>SUM(F93:F173)</f>
        <v>164773</v>
      </c>
      <c r="G174" s="679">
        <f>SUM(G93:G173)</f>
        <v>0</v>
      </c>
      <c r="H174" s="680">
        <f>SUM(H93:H173)</f>
        <v>0</v>
      </c>
      <c r="I174" s="680">
        <f>SUM(I93:I173)</f>
        <v>164773</v>
      </c>
      <c r="J174" s="913">
        <f>SUM(J93:J173)</f>
        <v>0</v>
      </c>
    </row>
    <row r="175" spans="1:10" ht="36" customHeight="1" thickBot="1">
      <c r="A175" s="1157">
        <v>169</v>
      </c>
      <c r="B175" s="681"/>
      <c r="C175" s="1302" t="s">
        <v>326</v>
      </c>
      <c r="D175" s="1303"/>
      <c r="E175" s="1304"/>
      <c r="F175" s="682">
        <f>SUM(F174,F92)</f>
        <v>31036017</v>
      </c>
      <c r="G175" s="682">
        <f>SUM(G174,G92)</f>
        <v>820258</v>
      </c>
      <c r="H175" s="683">
        <f>SUM(H174,H92)</f>
        <v>5882100</v>
      </c>
      <c r="I175" s="683">
        <f>SUM(I174,I92)</f>
        <v>13375985</v>
      </c>
      <c r="J175" s="914">
        <f>SUM(J174,J92)</f>
        <v>10957674</v>
      </c>
    </row>
    <row r="176" spans="2:9" ht="18" customHeight="1">
      <c r="B176" s="1074" t="s">
        <v>28</v>
      </c>
      <c r="D176" s="1074"/>
      <c r="E176" s="1067"/>
      <c r="F176" s="684"/>
      <c r="G176" s="685"/>
      <c r="H176" s="684"/>
      <c r="I176" s="684"/>
    </row>
    <row r="177" spans="2:9" ht="18" customHeight="1">
      <c r="B177" s="1074" t="s">
        <v>29</v>
      </c>
      <c r="D177" s="1074"/>
      <c r="E177" s="1067"/>
      <c r="F177" s="1068"/>
      <c r="G177" s="685"/>
      <c r="H177" s="684"/>
      <c r="I177" s="684"/>
    </row>
    <row r="178" spans="2:9" ht="18" customHeight="1">
      <c r="B178" s="1074" t="s">
        <v>30</v>
      </c>
      <c r="D178" s="1074"/>
      <c r="E178" s="1067"/>
      <c r="F178" s="1068"/>
      <c r="G178" s="685"/>
      <c r="H178" s="684"/>
      <c r="I178" s="684"/>
    </row>
    <row r="179" ht="16.5">
      <c r="F179" s="1111">
        <f>+F175-G175-H175-I175-J175</f>
        <v>0</v>
      </c>
    </row>
  </sheetData>
  <sheetProtection/>
  <mergeCells count="10">
    <mergeCell ref="I1:J1"/>
    <mergeCell ref="B2:J2"/>
    <mergeCell ref="B3:J3"/>
    <mergeCell ref="C7:D7"/>
    <mergeCell ref="C87:D87"/>
    <mergeCell ref="C92:E92"/>
    <mergeCell ref="C93:D93"/>
    <mergeCell ref="C174:E174"/>
    <mergeCell ref="C175:E175"/>
    <mergeCell ref="B1:D1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portrait" paperSize="9" scale="68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2019-02-19T12:21:53Z</cp:lastPrinted>
  <dcterms:created xsi:type="dcterms:W3CDTF">2015-02-11T07:38:58Z</dcterms:created>
  <dcterms:modified xsi:type="dcterms:W3CDTF">2019-03-06T09:06:06Z</dcterms:modified>
  <cp:category/>
  <cp:version/>
  <cp:contentType/>
  <cp:contentStatus/>
</cp:coreProperties>
</file>